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15" windowWidth="27495" windowHeight="12720"/>
  </bookViews>
  <sheets>
    <sheet name="Rekapitulácia stavby" sheetId="1" r:id="rId1"/>
    <sheet name="2021-45 - Vzorový rodinný..." sheetId="2" r:id="rId2"/>
    <sheet name="Zoznam figúr" sheetId="3" r:id="rId3"/>
  </sheets>
  <definedNames>
    <definedName name="_xlnm._FilterDatabase" localSheetId="1" hidden="1">'2021-45 - Vzorový rodinný...'!$C$135:$K$602</definedName>
    <definedName name="_xlnm.Print_Titles" localSheetId="1">'2021-45 - Vzorový rodinný...'!$135:$135</definedName>
    <definedName name="_xlnm.Print_Titles" localSheetId="0">'Rekapitulácia stavby'!$92:$92</definedName>
    <definedName name="_xlnm.Print_Titles" localSheetId="2">'Zoznam figúr'!$9:$9</definedName>
    <definedName name="_xlnm.Print_Area" localSheetId="1">'2021-45 - Vzorový rodinný...'!$C$4:$J$75,'2021-45 - Vzorový rodinný...'!$C$81:$J$119,'2021-45 - Vzorový rodinný...'!$C$125:$J$602</definedName>
    <definedName name="_xlnm.Print_Area" localSheetId="0">'Rekapitulácia stavby'!$D$4:$AO$76,'Rekapitulácia stavby'!$C$82:$AQ$96</definedName>
    <definedName name="_xlnm.Print_Area" localSheetId="2">'Zoznam figúr'!$C$4:$G$96</definedName>
  </definedNames>
  <calcPr calcId="145621"/>
</workbook>
</file>

<file path=xl/calcChain.xml><?xml version="1.0" encoding="utf-8"?>
<calcChain xmlns="http://schemas.openxmlformats.org/spreadsheetml/2006/main">
  <c r="D7" i="3" l="1"/>
  <c r="J35" i="2"/>
  <c r="J34" i="2"/>
  <c r="AY95" i="1" s="1"/>
  <c r="J33" i="2"/>
  <c r="AX95" i="1"/>
  <c r="BI601" i="2"/>
  <c r="BH601" i="2"/>
  <c r="BG601" i="2"/>
  <c r="BE601" i="2"/>
  <c r="T601" i="2"/>
  <c r="R601" i="2"/>
  <c r="P601" i="2"/>
  <c r="BI600" i="2"/>
  <c r="BH600" i="2"/>
  <c r="BG600" i="2"/>
  <c r="BE600" i="2"/>
  <c r="T600" i="2"/>
  <c r="R600" i="2"/>
  <c r="P600" i="2"/>
  <c r="BI599" i="2"/>
  <c r="BH599" i="2"/>
  <c r="BG599" i="2"/>
  <c r="BE599" i="2"/>
  <c r="T599" i="2"/>
  <c r="R599" i="2"/>
  <c r="P599" i="2"/>
  <c r="BI595" i="2"/>
  <c r="BH595" i="2"/>
  <c r="BG595" i="2"/>
  <c r="BE595" i="2"/>
  <c r="T595" i="2"/>
  <c r="R595" i="2"/>
  <c r="P595" i="2"/>
  <c r="BI593" i="2"/>
  <c r="BH593" i="2"/>
  <c r="BG593" i="2"/>
  <c r="BE593" i="2"/>
  <c r="T593" i="2"/>
  <c r="R593" i="2"/>
  <c r="P593" i="2"/>
  <c r="BI586" i="2"/>
  <c r="BH586" i="2"/>
  <c r="BG586" i="2"/>
  <c r="BE586" i="2"/>
  <c r="T586" i="2"/>
  <c r="R586" i="2"/>
  <c r="P586" i="2"/>
  <c r="BI583" i="2"/>
  <c r="BH583" i="2"/>
  <c r="BG583" i="2"/>
  <c r="BE583" i="2"/>
  <c r="T583" i="2"/>
  <c r="R583" i="2"/>
  <c r="P583" i="2"/>
  <c r="BI581" i="2"/>
  <c r="BH581" i="2"/>
  <c r="BG581" i="2"/>
  <c r="BE581" i="2"/>
  <c r="T581" i="2"/>
  <c r="R581" i="2"/>
  <c r="P581" i="2"/>
  <c r="BI580" i="2"/>
  <c r="BH580" i="2"/>
  <c r="BG580" i="2"/>
  <c r="BE580" i="2"/>
  <c r="T580" i="2"/>
  <c r="R580" i="2"/>
  <c r="P580" i="2"/>
  <c r="BI577" i="2"/>
  <c r="BH577" i="2"/>
  <c r="BG577" i="2"/>
  <c r="BE577" i="2"/>
  <c r="T577" i="2"/>
  <c r="R577" i="2"/>
  <c r="P577" i="2"/>
  <c r="BI576" i="2"/>
  <c r="BH576" i="2"/>
  <c r="BG576" i="2"/>
  <c r="BE576" i="2"/>
  <c r="T576" i="2"/>
  <c r="R576" i="2"/>
  <c r="P576" i="2"/>
  <c r="BI570" i="2"/>
  <c r="BH570" i="2"/>
  <c r="BG570" i="2"/>
  <c r="BE570" i="2"/>
  <c r="T570" i="2"/>
  <c r="R570" i="2"/>
  <c r="P570" i="2"/>
  <c r="BI568" i="2"/>
  <c r="BH568" i="2"/>
  <c r="BG568" i="2"/>
  <c r="BE568" i="2"/>
  <c r="T568" i="2"/>
  <c r="R568" i="2"/>
  <c r="P568" i="2"/>
  <c r="BI557" i="2"/>
  <c r="BH557" i="2"/>
  <c r="BG557" i="2"/>
  <c r="BE557" i="2"/>
  <c r="T557" i="2"/>
  <c r="R557" i="2"/>
  <c r="P557" i="2"/>
  <c r="BI555" i="2"/>
  <c r="BH555" i="2"/>
  <c r="BG555" i="2"/>
  <c r="BE555" i="2"/>
  <c r="T555" i="2"/>
  <c r="R555" i="2"/>
  <c r="P555" i="2"/>
  <c r="BI553" i="2"/>
  <c r="BH553" i="2"/>
  <c r="BG553" i="2"/>
  <c r="BE553" i="2"/>
  <c r="T553" i="2"/>
  <c r="R553" i="2"/>
  <c r="P553" i="2"/>
  <c r="BI552" i="2"/>
  <c r="BH552" i="2"/>
  <c r="BG552" i="2"/>
  <c r="BE552" i="2"/>
  <c r="T552" i="2"/>
  <c r="R552" i="2"/>
  <c r="P552" i="2"/>
  <c r="BI550" i="2"/>
  <c r="BH550" i="2"/>
  <c r="BG550" i="2"/>
  <c r="BE550" i="2"/>
  <c r="T550" i="2"/>
  <c r="R550" i="2"/>
  <c r="P550" i="2"/>
  <c r="BI548" i="2"/>
  <c r="BH548" i="2"/>
  <c r="BG548" i="2"/>
  <c r="BE548" i="2"/>
  <c r="T548" i="2"/>
  <c r="R548" i="2"/>
  <c r="P548" i="2"/>
  <c r="BI546" i="2"/>
  <c r="BH546" i="2"/>
  <c r="BG546" i="2"/>
  <c r="BE546" i="2"/>
  <c r="T546" i="2"/>
  <c r="R546" i="2"/>
  <c r="P546" i="2"/>
  <c r="BI544" i="2"/>
  <c r="BH544" i="2"/>
  <c r="BG544" i="2"/>
  <c r="BE544" i="2"/>
  <c r="T544" i="2"/>
  <c r="R544" i="2"/>
  <c r="P544" i="2"/>
  <c r="BI542" i="2"/>
  <c r="BH542" i="2"/>
  <c r="BG542" i="2"/>
  <c r="BE542" i="2"/>
  <c r="T542" i="2"/>
  <c r="R542" i="2"/>
  <c r="P542" i="2"/>
  <c r="BI531" i="2"/>
  <c r="BH531" i="2"/>
  <c r="BG531" i="2"/>
  <c r="BE531" i="2"/>
  <c r="T531" i="2"/>
  <c r="R531" i="2"/>
  <c r="P531" i="2"/>
  <c r="BI529" i="2"/>
  <c r="BH529" i="2"/>
  <c r="BG529" i="2"/>
  <c r="BE529" i="2"/>
  <c r="T529" i="2"/>
  <c r="R529" i="2"/>
  <c r="P529" i="2"/>
  <c r="BI527" i="2"/>
  <c r="BH527" i="2"/>
  <c r="BG527" i="2"/>
  <c r="BE527" i="2"/>
  <c r="T527" i="2"/>
  <c r="R527" i="2"/>
  <c r="P527" i="2"/>
  <c r="BI525" i="2"/>
  <c r="BH525" i="2"/>
  <c r="BG525" i="2"/>
  <c r="BE525" i="2"/>
  <c r="T525" i="2"/>
  <c r="R525" i="2"/>
  <c r="P525" i="2"/>
  <c r="BI523" i="2"/>
  <c r="BH523" i="2"/>
  <c r="BG523" i="2"/>
  <c r="BE523" i="2"/>
  <c r="T523" i="2"/>
  <c r="R523" i="2"/>
  <c r="P523" i="2"/>
  <c r="BI515" i="2"/>
  <c r="BH515" i="2"/>
  <c r="BG515" i="2"/>
  <c r="BE515" i="2"/>
  <c r="T515" i="2"/>
  <c r="R515" i="2"/>
  <c r="P515" i="2"/>
  <c r="BI513" i="2"/>
  <c r="BH513" i="2"/>
  <c r="BG513" i="2"/>
  <c r="BE513" i="2"/>
  <c r="T513" i="2"/>
  <c r="R513" i="2"/>
  <c r="P513" i="2"/>
  <c r="BI512" i="2"/>
  <c r="BH512" i="2"/>
  <c r="BG512" i="2"/>
  <c r="BE512" i="2"/>
  <c r="T512" i="2"/>
  <c r="R512" i="2"/>
  <c r="P512" i="2"/>
  <c r="BI510" i="2"/>
  <c r="BH510" i="2"/>
  <c r="BG510" i="2"/>
  <c r="BE510" i="2"/>
  <c r="T510" i="2"/>
  <c r="R510" i="2"/>
  <c r="P510" i="2"/>
  <c r="BI508" i="2"/>
  <c r="BH508" i="2"/>
  <c r="BG508" i="2"/>
  <c r="BE508" i="2"/>
  <c r="T508" i="2"/>
  <c r="R508" i="2"/>
  <c r="P508" i="2"/>
  <c r="BI507" i="2"/>
  <c r="BH507" i="2"/>
  <c r="BG507" i="2"/>
  <c r="BE507" i="2"/>
  <c r="T507" i="2"/>
  <c r="R507" i="2"/>
  <c r="P507" i="2"/>
  <c r="BI506" i="2"/>
  <c r="BH506" i="2"/>
  <c r="BG506" i="2"/>
  <c r="BE506" i="2"/>
  <c r="T506" i="2"/>
  <c r="R506" i="2"/>
  <c r="P506" i="2"/>
  <c r="BI504" i="2"/>
  <c r="BH504" i="2"/>
  <c r="BG504" i="2"/>
  <c r="BE504" i="2"/>
  <c r="T504" i="2"/>
  <c r="R504" i="2"/>
  <c r="P504" i="2"/>
  <c r="BI503" i="2"/>
  <c r="BH503" i="2"/>
  <c r="BG503" i="2"/>
  <c r="BE503" i="2"/>
  <c r="T503" i="2"/>
  <c r="R503" i="2"/>
  <c r="P503" i="2"/>
  <c r="BI501" i="2"/>
  <c r="BH501" i="2"/>
  <c r="BG501" i="2"/>
  <c r="BE501" i="2"/>
  <c r="T501" i="2"/>
  <c r="R501" i="2"/>
  <c r="P501" i="2"/>
  <c r="BI500" i="2"/>
  <c r="BH500" i="2"/>
  <c r="BG500" i="2"/>
  <c r="BE500" i="2"/>
  <c r="T500" i="2"/>
  <c r="R500" i="2"/>
  <c r="P500" i="2"/>
  <c r="BI499" i="2"/>
  <c r="BH499" i="2"/>
  <c r="BG499" i="2"/>
  <c r="BE499" i="2"/>
  <c r="T499" i="2"/>
  <c r="R499" i="2"/>
  <c r="P499" i="2"/>
  <c r="BI498" i="2"/>
  <c r="BH498" i="2"/>
  <c r="BG498" i="2"/>
  <c r="BE498" i="2"/>
  <c r="T498" i="2"/>
  <c r="R498" i="2"/>
  <c r="P498" i="2"/>
  <c r="BI497" i="2"/>
  <c r="BH497" i="2"/>
  <c r="BG497" i="2"/>
  <c r="BE497" i="2"/>
  <c r="T497" i="2"/>
  <c r="R497" i="2"/>
  <c r="P497" i="2"/>
  <c r="BI496" i="2"/>
  <c r="BH496" i="2"/>
  <c r="BG496" i="2"/>
  <c r="BE496" i="2"/>
  <c r="T496" i="2"/>
  <c r="R496" i="2"/>
  <c r="P496" i="2"/>
  <c r="BI495" i="2"/>
  <c r="BH495" i="2"/>
  <c r="BG495" i="2"/>
  <c r="BE495" i="2"/>
  <c r="T495" i="2"/>
  <c r="R495" i="2"/>
  <c r="P495" i="2"/>
  <c r="BI494" i="2"/>
  <c r="BH494" i="2"/>
  <c r="BG494" i="2"/>
  <c r="BE494" i="2"/>
  <c r="T494" i="2"/>
  <c r="R494" i="2"/>
  <c r="P494" i="2"/>
  <c r="BI493" i="2"/>
  <c r="BH493" i="2"/>
  <c r="BG493" i="2"/>
  <c r="BE493" i="2"/>
  <c r="T493" i="2"/>
  <c r="R493" i="2"/>
  <c r="P493" i="2"/>
  <c r="BI492" i="2"/>
  <c r="BH492" i="2"/>
  <c r="BG492" i="2"/>
  <c r="BE492" i="2"/>
  <c r="T492" i="2"/>
  <c r="R492" i="2"/>
  <c r="P492" i="2"/>
  <c r="BI491" i="2"/>
  <c r="BH491" i="2"/>
  <c r="BG491" i="2"/>
  <c r="BE491" i="2"/>
  <c r="T491" i="2"/>
  <c r="R491" i="2"/>
  <c r="P491" i="2"/>
  <c r="BI490" i="2"/>
  <c r="BH490" i="2"/>
  <c r="BG490" i="2"/>
  <c r="BE490" i="2"/>
  <c r="T490" i="2"/>
  <c r="R490" i="2"/>
  <c r="P490" i="2"/>
  <c r="BI489" i="2"/>
  <c r="BH489" i="2"/>
  <c r="BG489" i="2"/>
  <c r="BE489" i="2"/>
  <c r="T489" i="2"/>
  <c r="R489" i="2"/>
  <c r="P489" i="2"/>
  <c r="BI488" i="2"/>
  <c r="BH488" i="2"/>
  <c r="BG488" i="2"/>
  <c r="BE488" i="2"/>
  <c r="T488" i="2"/>
  <c r="R488" i="2"/>
  <c r="P488" i="2"/>
  <c r="BI487" i="2"/>
  <c r="BH487" i="2"/>
  <c r="BG487" i="2"/>
  <c r="BE487" i="2"/>
  <c r="T487" i="2"/>
  <c r="R487" i="2"/>
  <c r="P487" i="2"/>
  <c r="BI478" i="2"/>
  <c r="BH478" i="2"/>
  <c r="BG478" i="2"/>
  <c r="BE478" i="2"/>
  <c r="T478" i="2"/>
  <c r="R478" i="2"/>
  <c r="P478" i="2"/>
  <c r="BI476" i="2"/>
  <c r="BH476" i="2"/>
  <c r="BG476" i="2"/>
  <c r="BE476" i="2"/>
  <c r="T476" i="2"/>
  <c r="R476" i="2"/>
  <c r="P476" i="2"/>
  <c r="BI475" i="2"/>
  <c r="BH475" i="2"/>
  <c r="BG475" i="2"/>
  <c r="BE475" i="2"/>
  <c r="T475" i="2"/>
  <c r="R475" i="2"/>
  <c r="P475" i="2"/>
  <c r="BI473" i="2"/>
  <c r="BH473" i="2"/>
  <c r="BG473" i="2"/>
  <c r="BE473" i="2"/>
  <c r="T473" i="2"/>
  <c r="R473" i="2"/>
  <c r="P473" i="2"/>
  <c r="BI471" i="2"/>
  <c r="BH471" i="2"/>
  <c r="BG471" i="2"/>
  <c r="BE471" i="2"/>
  <c r="T471" i="2"/>
  <c r="R471" i="2"/>
  <c r="P471" i="2"/>
  <c r="BI469" i="2"/>
  <c r="BH469" i="2"/>
  <c r="BG469" i="2"/>
  <c r="BE469" i="2"/>
  <c r="T469" i="2"/>
  <c r="R469" i="2"/>
  <c r="P469" i="2"/>
  <c r="BI468" i="2"/>
  <c r="BH468" i="2"/>
  <c r="BG468" i="2"/>
  <c r="BE468" i="2"/>
  <c r="T468" i="2"/>
  <c r="R468" i="2"/>
  <c r="P468" i="2"/>
  <c r="BI467" i="2"/>
  <c r="BH467" i="2"/>
  <c r="BG467" i="2"/>
  <c r="BE467" i="2"/>
  <c r="T467" i="2"/>
  <c r="R467" i="2"/>
  <c r="P467" i="2"/>
  <c r="BI465" i="2"/>
  <c r="BH465" i="2"/>
  <c r="BG465" i="2"/>
  <c r="BE465" i="2"/>
  <c r="T465" i="2"/>
  <c r="R465" i="2"/>
  <c r="P465" i="2"/>
  <c r="BI464" i="2"/>
  <c r="BH464" i="2"/>
  <c r="BG464" i="2"/>
  <c r="BE464" i="2"/>
  <c r="T464" i="2"/>
  <c r="R464" i="2"/>
  <c r="P464" i="2"/>
  <c r="BI463" i="2"/>
  <c r="BH463" i="2"/>
  <c r="BG463" i="2"/>
  <c r="BE463" i="2"/>
  <c r="T463" i="2"/>
  <c r="R463" i="2"/>
  <c r="P463" i="2"/>
  <c r="BI461" i="2"/>
  <c r="BH461" i="2"/>
  <c r="BG461" i="2"/>
  <c r="BE461" i="2"/>
  <c r="T461" i="2"/>
  <c r="R461" i="2"/>
  <c r="P461" i="2"/>
  <c r="BI460" i="2"/>
  <c r="BH460" i="2"/>
  <c r="BG460" i="2"/>
  <c r="BE460" i="2"/>
  <c r="T460" i="2"/>
  <c r="R460" i="2"/>
  <c r="P460" i="2"/>
  <c r="BI458" i="2"/>
  <c r="BH458" i="2"/>
  <c r="BG458" i="2"/>
  <c r="BE458" i="2"/>
  <c r="T458" i="2"/>
  <c r="R458" i="2"/>
  <c r="P458" i="2"/>
  <c r="BI456" i="2"/>
  <c r="BH456" i="2"/>
  <c r="BG456" i="2"/>
  <c r="BE456" i="2"/>
  <c r="T456" i="2"/>
  <c r="R456" i="2"/>
  <c r="P456" i="2"/>
  <c r="BI454" i="2"/>
  <c r="BH454" i="2"/>
  <c r="BG454" i="2"/>
  <c r="BE454" i="2"/>
  <c r="T454" i="2"/>
  <c r="R454" i="2"/>
  <c r="P454" i="2"/>
  <c r="BI453" i="2"/>
  <c r="BH453" i="2"/>
  <c r="BG453" i="2"/>
  <c r="BE453" i="2"/>
  <c r="T453" i="2"/>
  <c r="R453" i="2"/>
  <c r="P453" i="2"/>
  <c r="BI451" i="2"/>
  <c r="BH451" i="2"/>
  <c r="BG451" i="2"/>
  <c r="BE451" i="2"/>
  <c r="T451" i="2"/>
  <c r="R451" i="2"/>
  <c r="P451" i="2"/>
  <c r="BI449" i="2"/>
  <c r="BH449" i="2"/>
  <c r="BG449" i="2"/>
  <c r="BE449" i="2"/>
  <c r="T449" i="2"/>
  <c r="R449" i="2"/>
  <c r="P449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4" i="2"/>
  <c r="BH444" i="2"/>
  <c r="BG444" i="2"/>
  <c r="BE444" i="2"/>
  <c r="T444" i="2"/>
  <c r="R444" i="2"/>
  <c r="P444" i="2"/>
  <c r="BI443" i="2"/>
  <c r="BH443" i="2"/>
  <c r="BG443" i="2"/>
  <c r="BE443" i="2"/>
  <c r="T443" i="2"/>
  <c r="R443" i="2"/>
  <c r="P443" i="2"/>
  <c r="BI441" i="2"/>
  <c r="BH441" i="2"/>
  <c r="BG441" i="2"/>
  <c r="BE441" i="2"/>
  <c r="T441" i="2"/>
  <c r="R441" i="2"/>
  <c r="P441" i="2"/>
  <c r="BI439" i="2"/>
  <c r="BH439" i="2"/>
  <c r="BG439" i="2"/>
  <c r="BE439" i="2"/>
  <c r="T439" i="2"/>
  <c r="R439" i="2"/>
  <c r="P439" i="2"/>
  <c r="BI435" i="2"/>
  <c r="BH435" i="2"/>
  <c r="BG435" i="2"/>
  <c r="BE435" i="2"/>
  <c r="T435" i="2"/>
  <c r="R435" i="2"/>
  <c r="P435" i="2"/>
  <c r="BI433" i="2"/>
  <c r="BH433" i="2"/>
  <c r="BG433" i="2"/>
  <c r="BE433" i="2"/>
  <c r="T433" i="2"/>
  <c r="R433" i="2"/>
  <c r="P433" i="2"/>
  <c r="BI431" i="2"/>
  <c r="BH431" i="2"/>
  <c r="BG431" i="2"/>
  <c r="BE431" i="2"/>
  <c r="T431" i="2"/>
  <c r="R431" i="2"/>
  <c r="P431" i="2"/>
  <c r="BI428" i="2"/>
  <c r="BH428" i="2"/>
  <c r="BG428" i="2"/>
  <c r="BE428" i="2"/>
  <c r="T428" i="2"/>
  <c r="R428" i="2"/>
  <c r="P428" i="2"/>
  <c r="BI426" i="2"/>
  <c r="BH426" i="2"/>
  <c r="BG426" i="2"/>
  <c r="BE426" i="2"/>
  <c r="T426" i="2"/>
  <c r="R426" i="2"/>
  <c r="P426" i="2"/>
  <c r="BI423" i="2"/>
  <c r="BH423" i="2"/>
  <c r="BG423" i="2"/>
  <c r="BE423" i="2"/>
  <c r="T423" i="2"/>
  <c r="R423" i="2"/>
  <c r="P423" i="2"/>
  <c r="BI422" i="2"/>
  <c r="BH422" i="2"/>
  <c r="BG422" i="2"/>
  <c r="BE422" i="2"/>
  <c r="T422" i="2"/>
  <c r="R422" i="2"/>
  <c r="P422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2" i="2"/>
  <c r="BH412" i="2"/>
  <c r="BG412" i="2"/>
  <c r="BE412" i="2"/>
  <c r="T412" i="2"/>
  <c r="R412" i="2"/>
  <c r="P412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4" i="2"/>
  <c r="BH404" i="2"/>
  <c r="BG404" i="2"/>
  <c r="BE404" i="2"/>
  <c r="T404" i="2"/>
  <c r="R404" i="2"/>
  <c r="P404" i="2"/>
  <c r="BI402" i="2"/>
  <c r="BH402" i="2"/>
  <c r="BG402" i="2"/>
  <c r="BE402" i="2"/>
  <c r="T402" i="2"/>
  <c r="R402" i="2"/>
  <c r="P402" i="2"/>
  <c r="BI400" i="2"/>
  <c r="BH400" i="2"/>
  <c r="BG400" i="2"/>
  <c r="BE400" i="2"/>
  <c r="T400" i="2"/>
  <c r="R400" i="2"/>
  <c r="P400" i="2"/>
  <c r="BI398" i="2"/>
  <c r="BH398" i="2"/>
  <c r="BG398" i="2"/>
  <c r="BE398" i="2"/>
  <c r="T398" i="2"/>
  <c r="R398" i="2"/>
  <c r="P398" i="2"/>
  <c r="BI396" i="2"/>
  <c r="BH396" i="2"/>
  <c r="BG396" i="2"/>
  <c r="BE396" i="2"/>
  <c r="T396" i="2"/>
  <c r="R396" i="2"/>
  <c r="P396" i="2"/>
  <c r="BI392" i="2"/>
  <c r="BH392" i="2"/>
  <c r="BG392" i="2"/>
  <c r="BE392" i="2"/>
  <c r="T392" i="2"/>
  <c r="R392" i="2"/>
  <c r="P392" i="2"/>
  <c r="BI390" i="2"/>
  <c r="BH390" i="2"/>
  <c r="BG390" i="2"/>
  <c r="BE390" i="2"/>
  <c r="T390" i="2"/>
  <c r="R390" i="2"/>
  <c r="P390" i="2"/>
  <c r="BI388" i="2"/>
  <c r="BH388" i="2"/>
  <c r="BG388" i="2"/>
  <c r="BE388" i="2"/>
  <c r="T388" i="2"/>
  <c r="R388" i="2"/>
  <c r="P388" i="2"/>
  <c r="BI383" i="2"/>
  <c r="BH383" i="2"/>
  <c r="BG383" i="2"/>
  <c r="BE383" i="2"/>
  <c r="T383" i="2"/>
  <c r="R383" i="2"/>
  <c r="P383" i="2"/>
  <c r="BI381" i="2"/>
  <c r="BH381" i="2"/>
  <c r="BG381" i="2"/>
  <c r="BE381" i="2"/>
  <c r="T381" i="2"/>
  <c r="R381" i="2"/>
  <c r="P381" i="2"/>
  <c r="BI376" i="2"/>
  <c r="BH376" i="2"/>
  <c r="BG376" i="2"/>
  <c r="BE376" i="2"/>
  <c r="T376" i="2"/>
  <c r="R376" i="2"/>
  <c r="P376" i="2"/>
  <c r="BI374" i="2"/>
  <c r="BH374" i="2"/>
  <c r="BG374" i="2"/>
  <c r="BE374" i="2"/>
  <c r="T374" i="2"/>
  <c r="R374" i="2"/>
  <c r="P374" i="2"/>
  <c r="BI371" i="2"/>
  <c r="BH371" i="2"/>
  <c r="BG371" i="2"/>
  <c r="BE371" i="2"/>
  <c r="T371" i="2"/>
  <c r="R371" i="2"/>
  <c r="P371" i="2"/>
  <c r="BI369" i="2"/>
  <c r="BH369" i="2"/>
  <c r="BG369" i="2"/>
  <c r="BE369" i="2"/>
  <c r="T369" i="2"/>
  <c r="R369" i="2"/>
  <c r="P369" i="2"/>
  <c r="BI367" i="2"/>
  <c r="BH367" i="2"/>
  <c r="BG367" i="2"/>
  <c r="BE367" i="2"/>
  <c r="T367" i="2"/>
  <c r="R367" i="2"/>
  <c r="P367" i="2"/>
  <c r="BI364" i="2"/>
  <c r="BH364" i="2"/>
  <c r="BG364" i="2"/>
  <c r="BE364" i="2"/>
  <c r="T364" i="2"/>
  <c r="T363" i="2" s="1"/>
  <c r="R364" i="2"/>
  <c r="R363" i="2" s="1"/>
  <c r="P364" i="2"/>
  <c r="P363" i="2" s="1"/>
  <c r="BI361" i="2"/>
  <c r="BH361" i="2"/>
  <c r="BG361" i="2"/>
  <c r="BE361" i="2"/>
  <c r="T361" i="2"/>
  <c r="R361" i="2"/>
  <c r="P361" i="2"/>
  <c r="BI351" i="2"/>
  <c r="BH351" i="2"/>
  <c r="BG351" i="2"/>
  <c r="BE351" i="2"/>
  <c r="T351" i="2"/>
  <c r="R351" i="2"/>
  <c r="P351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0" i="2"/>
  <c r="BH340" i="2"/>
  <c r="BG340" i="2"/>
  <c r="BE340" i="2"/>
  <c r="T340" i="2"/>
  <c r="R340" i="2"/>
  <c r="P340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19" i="2"/>
  <c r="BH319" i="2"/>
  <c r="BG319" i="2"/>
  <c r="BE319" i="2"/>
  <c r="T319" i="2"/>
  <c r="R319" i="2"/>
  <c r="P319" i="2"/>
  <c r="BI315" i="2"/>
  <c r="BH315" i="2"/>
  <c r="BG315" i="2"/>
  <c r="BE315" i="2"/>
  <c r="T315" i="2"/>
  <c r="R315" i="2"/>
  <c r="P315" i="2"/>
  <c r="BI311" i="2"/>
  <c r="BH311" i="2"/>
  <c r="BG311" i="2"/>
  <c r="BE311" i="2"/>
  <c r="T311" i="2"/>
  <c r="R311" i="2"/>
  <c r="P311" i="2"/>
  <c r="BI309" i="2"/>
  <c r="BH309" i="2"/>
  <c r="BG309" i="2"/>
  <c r="BE309" i="2"/>
  <c r="T309" i="2"/>
  <c r="R309" i="2"/>
  <c r="P309" i="2"/>
  <c r="BI302" i="2"/>
  <c r="BH302" i="2"/>
  <c r="BG302" i="2"/>
  <c r="BE302" i="2"/>
  <c r="T302" i="2"/>
  <c r="R302" i="2"/>
  <c r="P302" i="2"/>
  <c r="BI292" i="2"/>
  <c r="BH292" i="2"/>
  <c r="BG292" i="2"/>
  <c r="BE292" i="2"/>
  <c r="T292" i="2"/>
  <c r="R292" i="2"/>
  <c r="P292" i="2"/>
  <c r="BI290" i="2"/>
  <c r="BH290" i="2"/>
  <c r="BG290" i="2"/>
  <c r="BE290" i="2"/>
  <c r="T290" i="2"/>
  <c r="R290" i="2"/>
  <c r="P290" i="2"/>
  <c r="BI272" i="2"/>
  <c r="BH272" i="2"/>
  <c r="BG272" i="2"/>
  <c r="BE272" i="2"/>
  <c r="T272" i="2"/>
  <c r="R272" i="2"/>
  <c r="P272" i="2"/>
  <c r="BI269" i="2"/>
  <c r="BH269" i="2"/>
  <c r="BG269" i="2"/>
  <c r="BE269" i="2"/>
  <c r="T269" i="2"/>
  <c r="R269" i="2"/>
  <c r="P269" i="2"/>
  <c r="BI265" i="2"/>
  <c r="BH265" i="2"/>
  <c r="BG265" i="2"/>
  <c r="BE265" i="2"/>
  <c r="T265" i="2"/>
  <c r="T264" i="2"/>
  <c r="R265" i="2"/>
  <c r="R264" i="2"/>
  <c r="P265" i="2"/>
  <c r="P264" i="2"/>
  <c r="BI262" i="2"/>
  <c r="BH262" i="2"/>
  <c r="BG262" i="2"/>
  <c r="BE262" i="2"/>
  <c r="T262" i="2"/>
  <c r="R262" i="2"/>
  <c r="P262" i="2"/>
  <c r="BI256" i="2"/>
  <c r="BH256" i="2"/>
  <c r="BG256" i="2"/>
  <c r="BE256" i="2"/>
  <c r="T256" i="2"/>
  <c r="R256" i="2"/>
  <c r="P256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0" i="2"/>
  <c r="BH250" i="2"/>
  <c r="BG250" i="2"/>
  <c r="BE250" i="2"/>
  <c r="T250" i="2"/>
  <c r="R250" i="2"/>
  <c r="P250" i="2"/>
  <c r="BI244" i="2"/>
  <c r="BH244" i="2"/>
  <c r="BG244" i="2"/>
  <c r="BE244" i="2"/>
  <c r="T244" i="2"/>
  <c r="R244" i="2"/>
  <c r="P244" i="2"/>
  <c r="BI241" i="2"/>
  <c r="BH241" i="2"/>
  <c r="BG241" i="2"/>
  <c r="BE241" i="2"/>
  <c r="T241" i="2"/>
  <c r="R241" i="2"/>
  <c r="P241" i="2"/>
  <c r="BI239" i="2"/>
  <c r="BH239" i="2"/>
  <c r="BG239" i="2"/>
  <c r="BE239" i="2"/>
  <c r="T239" i="2"/>
  <c r="R239" i="2"/>
  <c r="P239" i="2"/>
  <c r="BI237" i="2"/>
  <c r="BH237" i="2"/>
  <c r="BG237" i="2"/>
  <c r="BE237" i="2"/>
  <c r="T237" i="2"/>
  <c r="R237" i="2"/>
  <c r="P237" i="2"/>
  <c r="BI230" i="2"/>
  <c r="BH230" i="2"/>
  <c r="BG230" i="2"/>
  <c r="BE230" i="2"/>
  <c r="T230" i="2"/>
  <c r="R230" i="2"/>
  <c r="P230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06" i="2"/>
  <c r="BH206" i="2"/>
  <c r="BG206" i="2"/>
  <c r="BE206" i="2"/>
  <c r="T206" i="2"/>
  <c r="R206" i="2"/>
  <c r="P206" i="2"/>
  <c r="BI198" i="2"/>
  <c r="BH198" i="2"/>
  <c r="BG198" i="2"/>
  <c r="BE198" i="2"/>
  <c r="T198" i="2"/>
  <c r="R198" i="2"/>
  <c r="P198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R181" i="2"/>
  <c r="P181" i="2"/>
  <c r="BI175" i="2"/>
  <c r="BH175" i="2"/>
  <c r="BG175" i="2"/>
  <c r="BE175" i="2"/>
  <c r="T175" i="2"/>
  <c r="R175" i="2"/>
  <c r="P175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39" i="2"/>
  <c r="BH139" i="2"/>
  <c r="BG139" i="2"/>
  <c r="BE139" i="2"/>
  <c r="T139" i="2"/>
  <c r="R139" i="2"/>
  <c r="P139" i="2"/>
  <c r="J133" i="2"/>
  <c r="F133" i="2"/>
  <c r="J132" i="2"/>
  <c r="F132" i="2"/>
  <c r="F130" i="2"/>
  <c r="E128" i="2"/>
  <c r="J89" i="2"/>
  <c r="F89" i="2"/>
  <c r="J88" i="2"/>
  <c r="F88" i="2"/>
  <c r="F86" i="2"/>
  <c r="E84" i="2"/>
  <c r="J10" i="2"/>
  <c r="J130" i="2" s="1"/>
  <c r="L90" i="1"/>
  <c r="AM90" i="1"/>
  <c r="AM89" i="1"/>
  <c r="L89" i="1"/>
  <c r="AM87" i="1"/>
  <c r="L87" i="1"/>
  <c r="L85" i="1"/>
  <c r="L84" i="1"/>
  <c r="J601" i="2"/>
  <c r="BK599" i="2"/>
  <c r="BK593" i="2"/>
  <c r="BK583" i="2"/>
  <c r="BK580" i="2"/>
  <c r="BK576" i="2"/>
  <c r="BK568" i="2"/>
  <c r="BK555" i="2"/>
  <c r="J553" i="2"/>
  <c r="J550" i="2"/>
  <c r="BK546" i="2"/>
  <c r="J542" i="2"/>
  <c r="J529" i="2"/>
  <c r="BK525" i="2"/>
  <c r="BK515" i="2"/>
  <c r="BK512" i="2"/>
  <c r="J508" i="2"/>
  <c r="J506" i="2"/>
  <c r="J503" i="2"/>
  <c r="J500" i="2"/>
  <c r="J498" i="2"/>
  <c r="J496" i="2"/>
  <c r="J494" i="2"/>
  <c r="BK491" i="2"/>
  <c r="J490" i="2"/>
  <c r="BK488" i="2"/>
  <c r="J478" i="2"/>
  <c r="J475" i="2"/>
  <c r="BK471" i="2"/>
  <c r="BK468" i="2"/>
  <c r="BK465" i="2"/>
  <c r="BK463" i="2"/>
  <c r="BK460" i="2"/>
  <c r="BK456" i="2"/>
  <c r="J451" i="2"/>
  <c r="J447" i="2"/>
  <c r="BK443" i="2"/>
  <c r="BK439" i="2"/>
  <c r="BK433" i="2"/>
  <c r="J428" i="2"/>
  <c r="BK422" i="2"/>
  <c r="BK418" i="2"/>
  <c r="BK410" i="2"/>
  <c r="BK407" i="2"/>
  <c r="BK404" i="2"/>
  <c r="BK400" i="2"/>
  <c r="BK396" i="2"/>
  <c r="J390" i="2"/>
  <c r="BK383" i="2"/>
  <c r="BK376" i="2"/>
  <c r="J374" i="2"/>
  <c r="J369" i="2"/>
  <c r="BK361" i="2"/>
  <c r="BK349" i="2"/>
  <c r="BK343" i="2"/>
  <c r="J342" i="2"/>
  <c r="BK323" i="2"/>
  <c r="J321" i="2"/>
  <c r="BK315" i="2"/>
  <c r="BK309" i="2"/>
  <c r="J292" i="2"/>
  <c r="BK272" i="2"/>
  <c r="BK265" i="2"/>
  <c r="BK256" i="2"/>
  <c r="BK252" i="2"/>
  <c r="BK244" i="2"/>
  <c r="BK239" i="2"/>
  <c r="BK230" i="2"/>
  <c r="BK222" i="2"/>
  <c r="J220" i="2"/>
  <c r="BK218" i="2"/>
  <c r="BK216" i="2"/>
  <c r="BK198" i="2"/>
  <c r="J192" i="2"/>
  <c r="J184" i="2"/>
  <c r="J183" i="2"/>
  <c r="J175" i="2"/>
  <c r="J170" i="2"/>
  <c r="BK165" i="2"/>
  <c r="J162" i="2"/>
  <c r="BK150" i="2"/>
  <c r="BK139" i="2"/>
  <c r="AS94" i="1"/>
  <c r="J600" i="2"/>
  <c r="BK595" i="2"/>
  <c r="J586" i="2"/>
  <c r="J583" i="2"/>
  <c r="J580" i="2"/>
  <c r="J576" i="2"/>
  <c r="J568" i="2"/>
  <c r="J555" i="2"/>
  <c r="J552" i="2"/>
  <c r="J546" i="2"/>
  <c r="BK542" i="2"/>
  <c r="BK529" i="2"/>
  <c r="J525" i="2"/>
  <c r="J515" i="2"/>
  <c r="J512" i="2"/>
  <c r="BK508" i="2"/>
  <c r="BK506" i="2"/>
  <c r="J504" i="2"/>
  <c r="J501" i="2"/>
  <c r="J499" i="2"/>
  <c r="J497" i="2"/>
  <c r="BK495" i="2"/>
  <c r="BK493" i="2"/>
  <c r="J492" i="2"/>
  <c r="BK489" i="2"/>
  <c r="J488" i="2"/>
  <c r="BK478" i="2"/>
  <c r="BK475" i="2"/>
  <c r="J473" i="2"/>
  <c r="J469" i="2"/>
  <c r="J467" i="2"/>
  <c r="J464" i="2"/>
  <c r="J461" i="2"/>
  <c r="J458" i="2"/>
  <c r="BK454" i="2"/>
  <c r="BK451" i="2"/>
  <c r="BK447" i="2"/>
  <c r="BK444" i="2"/>
  <c r="J443" i="2"/>
  <c r="J439" i="2"/>
  <c r="J433" i="2"/>
  <c r="BK428" i="2"/>
  <c r="BK423" i="2"/>
  <c r="BK419" i="2"/>
  <c r="BK412" i="2"/>
  <c r="BK409" i="2"/>
  <c r="BK406" i="2"/>
  <c r="BK402" i="2"/>
  <c r="BK398" i="2"/>
  <c r="BK392" i="2"/>
  <c r="J388" i="2"/>
  <c r="J381" i="2"/>
  <c r="BK371" i="2"/>
  <c r="BK367" i="2"/>
  <c r="J364" i="2"/>
  <c r="J351" i="2"/>
  <c r="J348" i="2"/>
  <c r="BK342" i="2"/>
  <c r="J323" i="2"/>
  <c r="BK321" i="2"/>
  <c r="BK311" i="2"/>
  <c r="J302" i="2"/>
  <c r="J290" i="2"/>
  <c r="J269" i="2"/>
  <c r="J265" i="2"/>
  <c r="J256" i="2"/>
  <c r="J252" i="2"/>
  <c r="BK241" i="2"/>
  <c r="BK237" i="2"/>
  <c r="J223" i="2"/>
  <c r="BK221" i="2"/>
  <c r="BK219" i="2"/>
  <c r="J218" i="2"/>
  <c r="J216" i="2"/>
  <c r="J198" i="2"/>
  <c r="J190" i="2"/>
  <c r="BK183" i="2"/>
  <c r="J181" i="2"/>
  <c r="J172" i="2"/>
  <c r="J167" i="2"/>
  <c r="J164" i="2"/>
  <c r="BK158" i="2"/>
  <c r="BK148" i="2"/>
  <c r="BK601" i="2"/>
  <c r="J599" i="2"/>
  <c r="J593" i="2"/>
  <c r="BK581" i="2"/>
  <c r="BK577" i="2"/>
  <c r="J570" i="2"/>
  <c r="J557" i="2"/>
  <c r="BK552" i="2"/>
  <c r="BK548" i="2"/>
  <c r="BK544" i="2"/>
  <c r="BK531" i="2"/>
  <c r="BK527" i="2"/>
  <c r="BK523" i="2"/>
  <c r="J513" i="2"/>
  <c r="J510" i="2"/>
  <c r="J507" i="2"/>
  <c r="BK504" i="2"/>
  <c r="BK501" i="2"/>
  <c r="BK499" i="2"/>
  <c r="BK497" i="2"/>
  <c r="J495" i="2"/>
  <c r="J493" i="2"/>
  <c r="J491" i="2"/>
  <c r="J489" i="2"/>
  <c r="BK487" i="2"/>
  <c r="BK476" i="2"/>
  <c r="BK473" i="2"/>
  <c r="BK469" i="2"/>
  <c r="BK467" i="2"/>
  <c r="BK464" i="2"/>
  <c r="J463" i="2"/>
  <c r="BK458" i="2"/>
  <c r="J456" i="2"/>
  <c r="BK453" i="2"/>
  <c r="BK449" i="2"/>
  <c r="BK446" i="2"/>
  <c r="J444" i="2"/>
  <c r="BK441" i="2"/>
  <c r="J435" i="2"/>
  <c r="J431" i="2"/>
  <c r="J426" i="2"/>
  <c r="J423" i="2"/>
  <c r="J419" i="2"/>
  <c r="J412" i="2"/>
  <c r="J409" i="2"/>
  <c r="J406" i="2"/>
  <c r="J402" i="2"/>
  <c r="J398" i="2"/>
  <c r="J392" i="2"/>
  <c r="BK388" i="2"/>
  <c r="BK381" i="2"/>
  <c r="BK374" i="2"/>
  <c r="BK369" i="2"/>
  <c r="J367" i="2"/>
  <c r="J361" i="2"/>
  <c r="J349" i="2"/>
  <c r="J343" i="2"/>
  <c r="J340" i="2"/>
  <c r="J322" i="2"/>
  <c r="J319" i="2"/>
  <c r="J311" i="2"/>
  <c r="BK302" i="2"/>
  <c r="BK290" i="2"/>
  <c r="BK269" i="2"/>
  <c r="J262" i="2"/>
  <c r="BK253" i="2"/>
  <c r="BK250" i="2"/>
  <c r="J244" i="2"/>
  <c r="J239" i="2"/>
  <c r="J230" i="2"/>
  <c r="J222" i="2"/>
  <c r="BK220" i="2"/>
  <c r="BK217" i="2"/>
  <c r="BK206" i="2"/>
  <c r="BK192" i="2"/>
  <c r="BK184" i="2"/>
  <c r="BK175" i="2"/>
  <c r="BK170" i="2"/>
  <c r="J165" i="2"/>
  <c r="BK162" i="2"/>
  <c r="J160" i="2"/>
  <c r="J150" i="2"/>
  <c r="J139" i="2"/>
  <c r="BK600" i="2"/>
  <c r="J595" i="2"/>
  <c r="BK586" i="2"/>
  <c r="J581" i="2"/>
  <c r="J577" i="2"/>
  <c r="BK570" i="2"/>
  <c r="BK557" i="2"/>
  <c r="BK553" i="2"/>
  <c r="BK550" i="2"/>
  <c r="J548" i="2"/>
  <c r="J544" i="2"/>
  <c r="J531" i="2"/>
  <c r="J527" i="2"/>
  <c r="J523" i="2"/>
  <c r="BK513" i="2"/>
  <c r="BK510" i="2"/>
  <c r="BK507" i="2"/>
  <c r="BK503" i="2"/>
  <c r="BK500" i="2"/>
  <c r="BK498" i="2"/>
  <c r="BK496" i="2"/>
  <c r="BK494" i="2"/>
  <c r="BK492" i="2"/>
  <c r="BK490" i="2"/>
  <c r="J487" i="2"/>
  <c r="J476" i="2"/>
  <c r="J471" i="2"/>
  <c r="J468" i="2"/>
  <c r="J465" i="2"/>
  <c r="BK461" i="2"/>
  <c r="J460" i="2"/>
  <c r="J454" i="2"/>
  <c r="J453" i="2"/>
  <c r="J449" i="2"/>
  <c r="J446" i="2"/>
  <c r="J441" i="2"/>
  <c r="BK435" i="2"/>
  <c r="BK431" i="2"/>
  <c r="BK426" i="2"/>
  <c r="J422" i="2"/>
  <c r="J418" i="2"/>
  <c r="J410" i="2"/>
  <c r="J407" i="2"/>
  <c r="J404" i="2"/>
  <c r="J400" i="2"/>
  <c r="J396" i="2"/>
  <c r="BK390" i="2"/>
  <c r="J383" i="2"/>
  <c r="J376" i="2"/>
  <c r="J371" i="2"/>
  <c r="BK364" i="2"/>
  <c r="BK351" i="2"/>
  <c r="BK348" i="2"/>
  <c r="BK340" i="2"/>
  <c r="BK322" i="2"/>
  <c r="BK319" i="2"/>
  <c r="J315" i="2"/>
  <c r="J309" i="2"/>
  <c r="BK292" i="2"/>
  <c r="J272" i="2"/>
  <c r="BK262" i="2"/>
  <c r="J253" i="2"/>
  <c r="J250" i="2"/>
  <c r="J241" i="2"/>
  <c r="J237" i="2"/>
  <c r="BK223" i="2"/>
  <c r="J221" i="2"/>
  <c r="J219" i="2"/>
  <c r="J217" i="2"/>
  <c r="J206" i="2"/>
  <c r="BK190" i="2"/>
  <c r="BK181" i="2"/>
  <c r="BK172" i="2"/>
  <c r="BK167" i="2"/>
  <c r="BK164" i="2"/>
  <c r="BK160" i="2"/>
  <c r="J158" i="2"/>
  <c r="J148" i="2"/>
  <c r="P138" i="2" l="1"/>
  <c r="BK169" i="2"/>
  <c r="J169" i="2" s="1"/>
  <c r="J96" i="2" s="1"/>
  <c r="R169" i="2"/>
  <c r="P205" i="2"/>
  <c r="BK243" i="2"/>
  <c r="J243" i="2" s="1"/>
  <c r="J98" i="2" s="1"/>
  <c r="R243" i="2"/>
  <c r="P268" i="2"/>
  <c r="BK341" i="2"/>
  <c r="J341" i="2"/>
  <c r="J101" i="2"/>
  <c r="T341" i="2"/>
  <c r="R366" i="2"/>
  <c r="P401" i="2"/>
  <c r="T401" i="2"/>
  <c r="T365" i="2" s="1"/>
  <c r="T411" i="2"/>
  <c r="BK448" i="2"/>
  <c r="J448" i="2"/>
  <c r="J108" i="2"/>
  <c r="R448" i="2"/>
  <c r="P459" i="2"/>
  <c r="R459" i="2"/>
  <c r="R477" i="2"/>
  <c r="P509" i="2"/>
  <c r="T509" i="2"/>
  <c r="R514" i="2"/>
  <c r="T514" i="2"/>
  <c r="R530" i="2"/>
  <c r="P556" i="2"/>
  <c r="BK582" i="2"/>
  <c r="J582" i="2"/>
  <c r="J115" i="2" s="1"/>
  <c r="T582" i="2"/>
  <c r="T592" i="2"/>
  <c r="P598" i="2"/>
  <c r="P597" i="2" s="1"/>
  <c r="BK138" i="2"/>
  <c r="T138" i="2"/>
  <c r="BK205" i="2"/>
  <c r="J205" i="2" s="1"/>
  <c r="J97" i="2" s="1"/>
  <c r="T205" i="2"/>
  <c r="BK268" i="2"/>
  <c r="J268" i="2" s="1"/>
  <c r="J100" i="2" s="1"/>
  <c r="T268" i="2"/>
  <c r="P341" i="2"/>
  <c r="BK366" i="2"/>
  <c r="T366" i="2"/>
  <c r="BK411" i="2"/>
  <c r="J411" i="2" s="1"/>
  <c r="J106" i="2" s="1"/>
  <c r="R411" i="2"/>
  <c r="P434" i="2"/>
  <c r="T434" i="2"/>
  <c r="T448" i="2"/>
  <c r="BK477" i="2"/>
  <c r="J477" i="2"/>
  <c r="J110" i="2" s="1"/>
  <c r="T477" i="2"/>
  <c r="R509" i="2"/>
  <c r="P514" i="2"/>
  <c r="P530" i="2"/>
  <c r="BK556" i="2"/>
  <c r="J556" i="2"/>
  <c r="J114" i="2"/>
  <c r="T556" i="2"/>
  <c r="P582" i="2"/>
  <c r="BK592" i="2"/>
  <c r="J592" i="2"/>
  <c r="J116" i="2" s="1"/>
  <c r="R592" i="2"/>
  <c r="BK598" i="2"/>
  <c r="J598" i="2"/>
  <c r="J118" i="2" s="1"/>
  <c r="R598" i="2"/>
  <c r="R597" i="2"/>
  <c r="R138" i="2"/>
  <c r="R137" i="2" s="1"/>
  <c r="P169" i="2"/>
  <c r="T169" i="2"/>
  <c r="R205" i="2"/>
  <c r="P243" i="2"/>
  <c r="T243" i="2"/>
  <c r="R268" i="2"/>
  <c r="R341" i="2"/>
  <c r="P366" i="2"/>
  <c r="BK401" i="2"/>
  <c r="J401" i="2"/>
  <c r="J105" i="2"/>
  <c r="R401" i="2"/>
  <c r="P411" i="2"/>
  <c r="BK434" i="2"/>
  <c r="J434" i="2"/>
  <c r="J107" i="2" s="1"/>
  <c r="R434" i="2"/>
  <c r="P448" i="2"/>
  <c r="BK459" i="2"/>
  <c r="J459" i="2" s="1"/>
  <c r="J109" i="2" s="1"/>
  <c r="T459" i="2"/>
  <c r="P477" i="2"/>
  <c r="BK509" i="2"/>
  <c r="J509" i="2"/>
  <c r="J111" i="2"/>
  <c r="BK514" i="2"/>
  <c r="J514" i="2" s="1"/>
  <c r="J112" i="2" s="1"/>
  <c r="BK530" i="2"/>
  <c r="J530" i="2"/>
  <c r="J113" i="2" s="1"/>
  <c r="T530" i="2"/>
  <c r="R556" i="2"/>
  <c r="R582" i="2"/>
  <c r="P592" i="2"/>
  <c r="T598" i="2"/>
  <c r="T597" i="2"/>
  <c r="BK264" i="2"/>
  <c r="J264" i="2" s="1"/>
  <c r="J99" i="2" s="1"/>
  <c r="BK363" i="2"/>
  <c r="J363" i="2"/>
  <c r="J102" i="2" s="1"/>
  <c r="J86" i="2"/>
  <c r="BF139" i="2"/>
  <c r="BF148" i="2"/>
  <c r="BF150" i="2"/>
  <c r="BF158" i="2"/>
  <c r="BF160" i="2"/>
  <c r="BF162" i="2"/>
  <c r="BF164" i="2"/>
  <c r="BF165" i="2"/>
  <c r="BF167" i="2"/>
  <c r="BF170" i="2"/>
  <c r="BF172" i="2"/>
  <c r="BF175" i="2"/>
  <c r="BF181" i="2"/>
  <c r="BF183" i="2"/>
  <c r="BF184" i="2"/>
  <c r="BF190" i="2"/>
  <c r="BF192" i="2"/>
  <c r="BF198" i="2"/>
  <c r="BF206" i="2"/>
  <c r="BF216" i="2"/>
  <c r="BF217" i="2"/>
  <c r="BF218" i="2"/>
  <c r="BF219" i="2"/>
  <c r="BF220" i="2"/>
  <c r="BF221" i="2"/>
  <c r="BF222" i="2"/>
  <c r="BF223" i="2"/>
  <c r="BF230" i="2"/>
  <c r="BF237" i="2"/>
  <c r="BF239" i="2"/>
  <c r="BF241" i="2"/>
  <c r="BF244" i="2"/>
  <c r="BF250" i="2"/>
  <c r="BF252" i="2"/>
  <c r="BF253" i="2"/>
  <c r="BF256" i="2"/>
  <c r="BF262" i="2"/>
  <c r="BF265" i="2"/>
  <c r="BF269" i="2"/>
  <c r="BF272" i="2"/>
  <c r="BF290" i="2"/>
  <c r="BF292" i="2"/>
  <c r="BF302" i="2"/>
  <c r="BF309" i="2"/>
  <c r="BF311" i="2"/>
  <c r="BF315" i="2"/>
  <c r="BF319" i="2"/>
  <c r="BF321" i="2"/>
  <c r="BF322" i="2"/>
  <c r="BF323" i="2"/>
  <c r="BF340" i="2"/>
  <c r="BF342" i="2"/>
  <c r="BF343" i="2"/>
  <c r="BF348" i="2"/>
  <c r="BF349" i="2"/>
  <c r="BF351" i="2"/>
  <c r="BF361" i="2"/>
  <c r="BF364" i="2"/>
  <c r="BF367" i="2"/>
  <c r="BF369" i="2"/>
  <c r="BF371" i="2"/>
  <c r="BF374" i="2"/>
  <c r="BF376" i="2"/>
  <c r="BF381" i="2"/>
  <c r="BF383" i="2"/>
  <c r="BF388" i="2"/>
  <c r="BF390" i="2"/>
  <c r="BF392" i="2"/>
  <c r="BF396" i="2"/>
  <c r="BF398" i="2"/>
  <c r="BF400" i="2"/>
  <c r="BF402" i="2"/>
  <c r="BF404" i="2"/>
  <c r="BF406" i="2"/>
  <c r="BF407" i="2"/>
  <c r="BF409" i="2"/>
  <c r="BF410" i="2"/>
  <c r="BF412" i="2"/>
  <c r="BF418" i="2"/>
  <c r="BF419" i="2"/>
  <c r="BF422" i="2"/>
  <c r="BF423" i="2"/>
  <c r="BF426" i="2"/>
  <c r="BF428" i="2"/>
  <c r="BF431" i="2"/>
  <c r="BF433" i="2"/>
  <c r="BF435" i="2"/>
  <c r="BF439" i="2"/>
  <c r="BF441" i="2"/>
  <c r="BF443" i="2"/>
  <c r="BF444" i="2"/>
  <c r="BF446" i="2"/>
  <c r="BF447" i="2"/>
  <c r="BF449" i="2"/>
  <c r="BF451" i="2"/>
  <c r="BF453" i="2"/>
  <c r="BF454" i="2"/>
  <c r="BF456" i="2"/>
  <c r="BF458" i="2"/>
  <c r="BF460" i="2"/>
  <c r="BF461" i="2"/>
  <c r="BF463" i="2"/>
  <c r="BF464" i="2"/>
  <c r="BF465" i="2"/>
  <c r="BF467" i="2"/>
  <c r="BF468" i="2"/>
  <c r="BF469" i="2"/>
  <c r="BF471" i="2"/>
  <c r="BF473" i="2"/>
  <c r="BF475" i="2"/>
  <c r="BF476" i="2"/>
  <c r="BF478" i="2"/>
  <c r="BF487" i="2"/>
  <c r="BF488" i="2"/>
  <c r="BF489" i="2"/>
  <c r="BF490" i="2"/>
  <c r="BF491" i="2"/>
  <c r="BF492" i="2"/>
  <c r="BF493" i="2"/>
  <c r="BF494" i="2"/>
  <c r="BF495" i="2"/>
  <c r="BF496" i="2"/>
  <c r="BF497" i="2"/>
  <c r="BF498" i="2"/>
  <c r="BF499" i="2"/>
  <c r="BF500" i="2"/>
  <c r="BF501" i="2"/>
  <c r="BF503" i="2"/>
  <c r="BF504" i="2"/>
  <c r="BF506" i="2"/>
  <c r="BF507" i="2"/>
  <c r="BF508" i="2"/>
  <c r="BF510" i="2"/>
  <c r="BF512" i="2"/>
  <c r="BF513" i="2"/>
  <c r="BF515" i="2"/>
  <c r="BF523" i="2"/>
  <c r="BF525" i="2"/>
  <c r="BF527" i="2"/>
  <c r="BF529" i="2"/>
  <c r="BF531" i="2"/>
  <c r="BF542" i="2"/>
  <c r="BF544" i="2"/>
  <c r="BF546" i="2"/>
  <c r="BF548" i="2"/>
  <c r="BF550" i="2"/>
  <c r="BF552" i="2"/>
  <c r="BF553" i="2"/>
  <c r="BF555" i="2"/>
  <c r="BF557" i="2"/>
  <c r="BF568" i="2"/>
  <c r="BF570" i="2"/>
  <c r="BF576" i="2"/>
  <c r="BF577" i="2"/>
  <c r="BF580" i="2"/>
  <c r="BF581" i="2"/>
  <c r="BF583" i="2"/>
  <c r="BF586" i="2"/>
  <c r="BF601" i="2"/>
  <c r="BF593" i="2"/>
  <c r="BF595" i="2"/>
  <c r="BF599" i="2"/>
  <c r="BF600" i="2"/>
  <c r="F34" i="2"/>
  <c r="BC95" i="1"/>
  <c r="BC94" i="1"/>
  <c r="W32" i="1" s="1"/>
  <c r="F33" i="2"/>
  <c r="BB95" i="1"/>
  <c r="BB94" i="1"/>
  <c r="W31" i="1" s="1"/>
  <c r="J31" i="2"/>
  <c r="AV95" i="1" s="1"/>
  <c r="F31" i="2"/>
  <c r="AZ95" i="1" s="1"/>
  <c r="AZ94" i="1" s="1"/>
  <c r="W29" i="1" s="1"/>
  <c r="F35" i="2"/>
  <c r="BD95" i="1" s="1"/>
  <c r="BD94" i="1" s="1"/>
  <c r="W33" i="1" s="1"/>
  <c r="P365" i="2" l="1"/>
  <c r="BK365" i="2"/>
  <c r="J365" i="2" s="1"/>
  <c r="J103" i="2" s="1"/>
  <c r="R365" i="2"/>
  <c r="R136" i="2" s="1"/>
  <c r="BK137" i="2"/>
  <c r="T137" i="2"/>
  <c r="T136" i="2"/>
  <c r="P137" i="2"/>
  <c r="P136" i="2" s="1"/>
  <c r="AU95" i="1" s="1"/>
  <c r="AU94" i="1" s="1"/>
  <c r="J366" i="2"/>
  <c r="J104" i="2"/>
  <c r="J138" i="2"/>
  <c r="J95" i="2"/>
  <c r="BK597" i="2"/>
  <c r="J597" i="2"/>
  <c r="J117" i="2" s="1"/>
  <c r="AX94" i="1"/>
  <c r="AV94" i="1"/>
  <c r="AK29" i="1"/>
  <c r="F32" i="2"/>
  <c r="BA95" i="1" s="1"/>
  <c r="BA94" i="1" s="1"/>
  <c r="W30" i="1" s="1"/>
  <c r="AY94" i="1"/>
  <c r="J32" i="2"/>
  <c r="AW95" i="1" s="1"/>
  <c r="AT95" i="1" s="1"/>
  <c r="BK136" i="2" l="1"/>
  <c r="J136" i="2"/>
  <c r="J93" i="2" s="1"/>
  <c r="J137" i="2"/>
  <c r="J94" i="2"/>
  <c r="AW94" i="1"/>
  <c r="AK30" i="1" s="1"/>
  <c r="J28" i="2" l="1"/>
  <c r="AG95" i="1"/>
  <c r="AG94" i="1" s="1"/>
  <c r="AT94" i="1"/>
  <c r="AK26" i="1" l="1"/>
  <c r="AN94" i="1"/>
  <c r="J37" i="2"/>
  <c r="AN95" i="1"/>
  <c r="AK35" i="1"/>
</calcChain>
</file>

<file path=xl/sharedStrings.xml><?xml version="1.0" encoding="utf-8"?>
<sst xmlns="http://schemas.openxmlformats.org/spreadsheetml/2006/main" count="5586" uniqueCount="1055">
  <si>
    <t>Export Komplet</t>
  </si>
  <si>
    <t/>
  </si>
  <si>
    <t>2.0</t>
  </si>
  <si>
    <t>False</t>
  </si>
  <si>
    <t>{4ce162a6-6215-40d2-8e33-4b2ceebc7cbe}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</si>
  <si>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</si>
  <si>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</si>
  <si>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</si>
  <si>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</si>
  <si>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</si>
  <si>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</si>
  <si>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</si>
  <si>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2021-45</t>
  </si>
  <si>
    <t>Stavba:</t>
  </si>
  <si>
    <t>Vzorový rodinný dom</t>
  </si>
  <si>
    <t>JKSO:</t>
  </si>
  <si>
    <t>803 6</t>
  </si>
  <si>
    <t>KS:</t>
  </si>
  <si>
    <t>111</t>
  </si>
  <si>
    <t>Miesto:</t>
  </si>
  <si>
    <t>Trenčín</t>
  </si>
  <si>
    <t>Dátum:</t>
  </si>
  <si>
    <t>17. 12. 2021</t>
  </si>
  <si>
    <t>CPV:</t>
  </si>
  <si>
    <t>45000000-7</t>
  </si>
  <si>
    <t>CPA:</t>
  </si>
  <si>
    <t>41.00.11</t>
  </si>
  <si>
    <t>Objednávateľ:</t>
  </si>
  <si>
    <t>IČO:</t>
  </si>
  <si>
    <t>Ján Horvát</t>
  </si>
  <si>
    <t>IČ DPH:</t>
  </si>
  <si>
    <t>Zhotoviteľ:</t>
  </si>
  <si>
    <t>Projektant:</t>
  </si>
  <si>
    <t>Ing. Ján Horvát</t>
  </si>
  <si>
    <t>True</t>
  </si>
  <si>
    <t>Spracovateľ:</t>
  </si>
  <si>
    <t>pripravar.sk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</si>
  <si>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</si>
  <si>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</si>
  <si>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</si>
  <si>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</si>
  <si>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</si>
  <si>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</si>
  <si>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</si>
  <si>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</si>
  <si>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</si>
  <si>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</si>
  <si>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</si>
  <si>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</si>
  <si>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</si>
  <si>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</si>
  <si>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</si>
  <si>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</si>
  <si>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</si>
  <si>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</si>
  <si>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</si>
  <si>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</si>
  <si>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</si>
  <si>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</si>
  <si>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</si>
  <si>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</si>
  <si>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</si>
  <si>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</si>
  <si>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</si>
  <si>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</si>
  <si>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</si>
  <si>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</si>
  <si>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</si>
  <si>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</si>
  <si>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</si>
  <si>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</si>
  <si>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</si>
  <si>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</si>
  <si>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</si>
  <si>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</si>
  <si>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</si>
  <si>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</si>
  <si>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</si>
  <si>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</si>
  <si>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</si>
  <si>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</si>
  <si>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</si>
  <si>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</si>
  <si>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</si>
  <si>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</si>
  <si>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odkopávka</t>
  </si>
  <si>
    <t>Odkopávka</t>
  </si>
  <si>
    <t>84</t>
  </si>
  <si>
    <t>2</t>
  </si>
  <si>
    <t>základ_pásy</t>
  </si>
  <si>
    <t>Objem výkopu základov</t>
  </si>
  <si>
    <t>55,019</t>
  </si>
  <si>
    <t>KRYCÍ LIST ROZPOČTU</t>
  </si>
  <si>
    <t>omietka</t>
  </si>
  <si>
    <t>Vnútorná omietka stien</t>
  </si>
  <si>
    <t>344,61</t>
  </si>
  <si>
    <t>fasáda_omietka</t>
  </si>
  <si>
    <t>Výmera fasádnej omietky</t>
  </si>
  <si>
    <t>m2</t>
  </si>
  <si>
    <t>117,702</t>
  </si>
  <si>
    <t>SDK1</t>
  </si>
  <si>
    <t>Sadrokartón 1</t>
  </si>
  <si>
    <t>98,78</t>
  </si>
  <si>
    <t>SDK2</t>
  </si>
  <si>
    <t>Sadrokartón 2</t>
  </si>
  <si>
    <t>9,51</t>
  </si>
  <si>
    <t>obklady</t>
  </si>
  <si>
    <t>Vnútorné obklady</t>
  </si>
  <si>
    <t>39,575</t>
  </si>
  <si>
    <t>Maľby</t>
  </si>
  <si>
    <t>Maľby vnútorné</t>
  </si>
  <si>
    <t>413,325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</si>
  <si>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</si>
  <si>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</si>
  <si>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</si>
  <si>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</si>
  <si>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</si>
  <si>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</si>
  <si>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</si>
  <si>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</si>
  <si>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</si>
  <si>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</si>
  <si>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</si>
  <si>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</si>
  <si>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</si>
  <si>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</si>
  <si>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</si>
  <si>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</si>
  <si>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</si>
  <si>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</si>
  <si>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</si>
  <si>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</si>
  <si>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</si>
  <si>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</si>
  <si>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</si>
  <si>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</si>
  <si>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</si>
  <si>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781 - Obklady</t>
  </si>
  <si>
    <t xml:space="preserve">    783 - Nátery</t>
  </si>
  <si>
    <t xml:space="preserve">    784 - Maľby</t>
  </si>
  <si>
    <t>VRN - Vedľajšie rozpočtové náklady</t>
  </si>
  <si>
    <t xml:space="preserve">    VRN06 - Zariadenie staveniska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</si>
  <si>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</si>
  <si>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</si>
  <si>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</si>
  <si>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</si>
  <si>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</si>
  <si>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</si>
  <si>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</si>
  <si>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</si>
  <si>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</si>
  <si>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</si>
  <si>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</si>
  <si>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</si>
  <si>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</si>
  <si>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</si>
  <si>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</si>
  <si>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</si>
  <si>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</si>
  <si>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122201101.S</t>
  </si>
  <si>
    <t>Odkopávka a prekopávka nezapažená v hornine 3, do 100 m3</t>
  </si>
  <si>
    <t>m3</t>
  </si>
  <si>
    <t>4</t>
  </si>
  <si>
    <t>893561114</t>
  </si>
  <si>
    <t>VV</t>
  </si>
  <si>
    <t>"ornica ostáva na pozemku investora</t>
  </si>
  <si>
    <t>"prístupová cesta a parkovisko na -0,2 m</t>
  </si>
  <si>
    <t>15*8*0,2+106*0,2</t>
  </si>
  <si>
    <t>"RD na -0,2 m</t>
  </si>
  <si>
    <t>13*13*0,2</t>
  </si>
  <si>
    <t>"terasa na -0,2 m</t>
  </si>
  <si>
    <t>5*5*0,2</t>
  </si>
  <si>
    <t>Súčet</t>
  </si>
  <si>
    <t>122201109.S</t>
  </si>
  <si>
    <t>Odkopávky a prekopávky nezapažené. Príplatok k cenám za lepivosť horniny 3</t>
  </si>
  <si>
    <t>1923866213</t>
  </si>
  <si>
    <t>3</t>
  </si>
  <si>
    <t>132201101.S</t>
  </si>
  <si>
    <t>Výkop ryhy do šírky 600 mm v horn.3 do 100 m3</t>
  </si>
  <si>
    <t>1316392444</t>
  </si>
  <si>
    <t>"pásy +15%</t>
  </si>
  <si>
    <t>(11,15+11,15+10,75+10,75)*1,1*0,6*1,15</t>
  </si>
  <si>
    <t>"komín</t>
  </si>
  <si>
    <t>0,7*0,5*0,5</t>
  </si>
  <si>
    <t>"drenáž</t>
  </si>
  <si>
    <t>(12+12+12,5+12,5+5)*0,4*1</t>
  </si>
  <si>
    <t>132201109.S</t>
  </si>
  <si>
    <t>Príplatok k cene za lepivosť pri hĺbení rýh šírky do 600 mm zapažených i nezapažených s urovnaním dna v hornine 3</t>
  </si>
  <si>
    <t>-1068458319</t>
  </si>
  <si>
    <t>"odhad 30%" základ_pásy*0,3</t>
  </si>
  <si>
    <t>5</t>
  </si>
  <si>
    <t>162301111.S</t>
  </si>
  <si>
    <t>Vodorovné premiestnenie výkopku po nespevnenej ceste z horniny tr.1-4, do 100 m3 na vzdialenosť nad 50 do 500 m</t>
  </si>
  <si>
    <t>520337706</t>
  </si>
  <si>
    <t>6</t>
  </si>
  <si>
    <t>166101101.S</t>
  </si>
  <si>
    <t>Prehodenie neuľahnutého výkopku z horniny 1 až 4</t>
  </si>
  <si>
    <t>-477056270</t>
  </si>
  <si>
    <t>7</t>
  </si>
  <si>
    <t>174101001.S</t>
  </si>
  <si>
    <t>Zásyp sypaninou so zhutnením jám, šachiet, rýh, zárezov alebo okolo objektov do 100 m3</t>
  </si>
  <si>
    <t>885515144</t>
  </si>
  <si>
    <t>8</t>
  </si>
  <si>
    <t>M</t>
  </si>
  <si>
    <t>583310002000.S</t>
  </si>
  <si>
    <t>Kamenivo ťažené hrubé frakcia 32-63 mm</t>
  </si>
  <si>
    <t>t</t>
  </si>
  <si>
    <t>-148370974</t>
  </si>
  <si>
    <t>30*1,6</t>
  </si>
  <si>
    <t>9</t>
  </si>
  <si>
    <t>181301303.S</t>
  </si>
  <si>
    <t>Rozprestretie ornice na svahu do sklonu 1:5, plocha do 500 m3, hr. do 200 mm</t>
  </si>
  <si>
    <t>895002151</t>
  </si>
  <si>
    <t>85,48/0,2</t>
  </si>
  <si>
    <t>Zakladanie</t>
  </si>
  <si>
    <t>10</t>
  </si>
  <si>
    <t>212752124</t>
  </si>
  <si>
    <t>Trativody z flexodrenážnych rúr DN 80</t>
  </si>
  <si>
    <t>m</t>
  </si>
  <si>
    <t>81103602</t>
  </si>
  <si>
    <t>12+12+12,5+12,5+5</t>
  </si>
  <si>
    <t>11</t>
  </si>
  <si>
    <t>271533001.S</t>
  </si>
  <si>
    <t>Násyp pod základové konštrukcie so zhutnením z  kameniva hrubého drveného fr.32-63 mm</t>
  </si>
  <si>
    <t>1347127082</t>
  </si>
  <si>
    <t>"lôžko hr. 10 cm + 30 % stratné</t>
  </si>
  <si>
    <t>9,95*10,75*0,13</t>
  </si>
  <si>
    <t>12</t>
  </si>
  <si>
    <t>273321411.S</t>
  </si>
  <si>
    <t>Betón základových dosiek, železový (bez výstuže), tr. C 25/30</t>
  </si>
  <si>
    <t>-1926205927</t>
  </si>
  <si>
    <t>"+5% stratné</t>
  </si>
  <si>
    <t>10,8*11,6*0,15*1,05</t>
  </si>
  <si>
    <t>"komín základ</t>
  </si>
  <si>
    <t>0,7*0,8*0,4</t>
  </si>
  <si>
    <t>13</t>
  </si>
  <si>
    <t>273351217.S</t>
  </si>
  <si>
    <t>Debnenie stien základových dosiek, zhotovenie-tradičné</t>
  </si>
  <si>
    <t>427334553</t>
  </si>
  <si>
    <t>(10,8+11,6)*2*0,4</t>
  </si>
  <si>
    <t>14</t>
  </si>
  <si>
    <t>273351218.S</t>
  </si>
  <si>
    <t>Debnenie stien základových dosiek, odstránenie-tradičné</t>
  </si>
  <si>
    <t>-839181408</t>
  </si>
  <si>
    <t>15</t>
  </si>
  <si>
    <t>273362021.S</t>
  </si>
  <si>
    <t>Výstuž základových dosiek zo zvár. sietí KARI</t>
  </si>
  <si>
    <t>781743981</t>
  </si>
  <si>
    <t>"KY 49 8/100/100, 7,9 kg/m2 - odhad</t>
  </si>
  <si>
    <t>10,8*11,6*1,4*0,0079*2</t>
  </si>
  <si>
    <t>"pod priečky</t>
  </si>
  <si>
    <t>40*1*0,0079</t>
  </si>
  <si>
    <t>16</t>
  </si>
  <si>
    <t>274271301</t>
  </si>
  <si>
    <t>Murivo základových pásov (m3) PREMAC 50x20x25 s betónovou výplňou C 16/20 hr. 200 mm</t>
  </si>
  <si>
    <t>512503254</t>
  </si>
  <si>
    <t>(4,6+5+2+7+2,6+12)*0,75*0,2</t>
  </si>
  <si>
    <t>17</t>
  </si>
  <si>
    <t>274313611.S</t>
  </si>
  <si>
    <t>Betón základových pásov, prostý tr. C 16/20</t>
  </si>
  <si>
    <t>360855060</t>
  </si>
  <si>
    <t>"pásy terasa +10%</t>
  </si>
  <si>
    <t>(4,6+5+2+7+2,6+12)*0,4*0,1*1,1</t>
  </si>
  <si>
    <t>18</t>
  </si>
  <si>
    <t>274361825</t>
  </si>
  <si>
    <t>Výstuž pre murivo základových pásov PREMAC s betónovou výplňou z ocele 10505</t>
  </si>
  <si>
    <t>1527810682</t>
  </si>
  <si>
    <t>"odhad</t>
  </si>
  <si>
    <t>"fí 12 á 1m ny výšku 0,9 m</t>
  </si>
  <si>
    <t>(4,6+5+2+7+2,6+12)*0,9*0,89/1000</t>
  </si>
  <si>
    <t>"fí 8 2x vodorovne +15% preloženie</t>
  </si>
  <si>
    <t>(4,6+5+2+7+2,6+12)*3*2*0,4*1,15/1000</t>
  </si>
  <si>
    <t>Zvislé a kompletné konštrukcie</t>
  </si>
  <si>
    <t>19</t>
  </si>
  <si>
    <t>312275121.S</t>
  </si>
  <si>
    <t>Murivo výplňové (m3) z pórobetónových tvárnic PD pevnosti P2 až P4, nad 400 do 600 kg/m3 hrúbky 250 mm</t>
  </si>
  <si>
    <t>309630372</t>
  </si>
  <si>
    <t>(11,6+11,6+10,3+10,3)*0,25*2,75</t>
  </si>
  <si>
    <t>"odpočet otvory</t>
  </si>
  <si>
    <t>(2,5*2,32+1,8*2,32*2+0,8*1,5+1,75*1,5+1,34*2,32+0,4*0,75+1,2*1,25*2+0,9*2,32)*-0,25</t>
  </si>
  <si>
    <t>"odpočet preklady</t>
  </si>
  <si>
    <t>-3*0,125*0,25</t>
  </si>
  <si>
    <t>-3*1,3*0,25*0,25</t>
  </si>
  <si>
    <t>-3*1,75*0,25*0,25</t>
  </si>
  <si>
    <t>-3*2,25*0,25*0,25</t>
  </si>
  <si>
    <t>314275036</t>
  </si>
  <si>
    <t>Komínová zostava Schiedel ABSOLUT, jednoprieduchová s vetracou šachtou, DN 180L/45° výšky 6,33 m</t>
  </si>
  <si>
    <t>súb.</t>
  </si>
  <si>
    <t>106459834</t>
  </si>
  <si>
    <t>21</t>
  </si>
  <si>
    <t>317165109</t>
  </si>
  <si>
    <t>Prekladový trámec YTONG šírky 125 mm, výšky 124 mm, dĺžky 3000 mm</t>
  </si>
  <si>
    <t>ks</t>
  </si>
  <si>
    <t>-6076752</t>
  </si>
  <si>
    <t>22</t>
  </si>
  <si>
    <t>317165201</t>
  </si>
  <si>
    <t>Nosný preklad YTONG šírky 250 mm, výšky 249 mm, dĺžky 1300 mm</t>
  </si>
  <si>
    <t>1036704578</t>
  </si>
  <si>
    <t>23</t>
  </si>
  <si>
    <t>317165203</t>
  </si>
  <si>
    <t>Nosný preklad YTONG šírky 250 mm, výšky 249 mm, dĺžky 1750 mm</t>
  </si>
  <si>
    <t>804907181</t>
  </si>
  <si>
    <t>24</t>
  </si>
  <si>
    <t>317165205</t>
  </si>
  <si>
    <t>Nosný preklad YTONG šírky 250 mm, výšky 249 mm, dĺžky 2250 mm</t>
  </si>
  <si>
    <t>718925381</t>
  </si>
  <si>
    <t>25</t>
  </si>
  <si>
    <t>317165301</t>
  </si>
  <si>
    <t>Nenosný preklad YTONG šírky 100 mm, výšky 249 mm, dĺžky 1250 mm</t>
  </si>
  <si>
    <t>-966551138</t>
  </si>
  <si>
    <t>26</t>
  </si>
  <si>
    <t>317165303</t>
  </si>
  <si>
    <t>Nenosný preklad YTONG šírky 150 mm, výšky 249 mm, dĺžky 1250 mm</t>
  </si>
  <si>
    <t>657155582</t>
  </si>
  <si>
    <t>27</t>
  </si>
  <si>
    <t>342272102</t>
  </si>
  <si>
    <t>Priečky z tvárnic YTONG hr. 100 mm P2-500 hladkých, na MVC a maltu YTONG (100x249x599)</t>
  </si>
  <si>
    <t>-239712138</t>
  </si>
  <si>
    <t>(3,05+2,4+2,85+2,85+0,9+0,9+2+1,2+1,015+1,2+1,585+1,585+0,4+0,4)*3</t>
  </si>
  <si>
    <t>"odpočet dverí</t>
  </si>
  <si>
    <t>-0,9*2,05*2-0,8*2,05-0,7*2,05</t>
  </si>
  <si>
    <t>"odpočet prekladov</t>
  </si>
  <si>
    <t>-1,25*0,25*4</t>
  </si>
  <si>
    <t>28</t>
  </si>
  <si>
    <t>342272104</t>
  </si>
  <si>
    <t>Priečky z tvárnic YTONG hr. 150 mm P2-500 hladkých, na MVC a maltu YTONG (150x249x599)</t>
  </si>
  <si>
    <t>-1012473364</t>
  </si>
  <si>
    <t>1,35*3+(2,4+1,2+3,95+1,6+0,6+1,75+0,9)*3</t>
  </si>
  <si>
    <t>-0,9*2,05*2-0,8*2,05*2</t>
  </si>
  <si>
    <t>-1,25*3*0,25</t>
  </si>
  <si>
    <t>29</t>
  </si>
  <si>
    <t>342272105</t>
  </si>
  <si>
    <t>Priečky z tvárnic YTONG hr. 200 mm P2-500 hladkých, na MVC a maltu YTONG (200x249x599)</t>
  </si>
  <si>
    <t>871330942</t>
  </si>
  <si>
    <t>5,5*3</t>
  </si>
  <si>
    <t>30</t>
  </si>
  <si>
    <t>342272221.S</t>
  </si>
  <si>
    <t>Priečky z oblúkových pórobetónových tvárnic R 60° hladkých s objemovou hmotnosťou do 600 kg/m3 hrúbky 100 mm</t>
  </si>
  <si>
    <t>909612884</t>
  </si>
  <si>
    <t>1,4*3</t>
  </si>
  <si>
    <t>31</t>
  </si>
  <si>
    <t>342948112.S</t>
  </si>
  <si>
    <t>Ukotvenie priečok k murovaným konštrukciám priskrutkovaním</t>
  </si>
  <si>
    <t>-59285417</t>
  </si>
  <si>
    <t>14*2,75</t>
  </si>
  <si>
    <t>Vodorovné konštrukcie</t>
  </si>
  <si>
    <t>32</t>
  </si>
  <si>
    <t>417321515.S</t>
  </si>
  <si>
    <t>Betón stužujúcich vencov železový tr. C 25/30</t>
  </si>
  <si>
    <t>-2098019063</t>
  </si>
  <si>
    <t>"obod</t>
  </si>
  <si>
    <t>(11,6+11,6+10,3+10,3)*0,25*0,25</t>
  </si>
  <si>
    <t>"preklad svetlosť 2500</t>
  </si>
  <si>
    <t>3*0,125*0,25</t>
  </si>
  <si>
    <t>33</t>
  </si>
  <si>
    <t>417351115.S</t>
  </si>
  <si>
    <t>Debnenie bočníc stužujúcich pásov a vencov vrátane vzpier zhotovenie</t>
  </si>
  <si>
    <t>-427547895</t>
  </si>
  <si>
    <t>(11,6+11,6+10,3+10,3)*0,5*2</t>
  </si>
  <si>
    <t>34</t>
  </si>
  <si>
    <t>417351116.S</t>
  </si>
  <si>
    <t>Debnenie bočníc stužujúcich pásov a vencov vrátane vzpier odstránenie</t>
  </si>
  <si>
    <t>-1348702300</t>
  </si>
  <si>
    <t>35</t>
  </si>
  <si>
    <t>417361821.S</t>
  </si>
  <si>
    <t>Výstuž stužujúcich pásov a vencov z betonárskej ocele 10505</t>
  </si>
  <si>
    <t>-970611536</t>
  </si>
  <si>
    <t>"odhad 150 kg/m3</t>
  </si>
  <si>
    <t>2,832*0,15</t>
  </si>
  <si>
    <t>36</t>
  </si>
  <si>
    <t>417391151.S</t>
  </si>
  <si>
    <t>Montáž obkladu betónových konštrukcií vykonaný súčasne s betónovaním extrudovaným polystyrénom</t>
  </si>
  <si>
    <t>-10009744</t>
  </si>
  <si>
    <t>"doska</t>
  </si>
  <si>
    <t>(11,6+11,6+10,3+10,3)*0,15</t>
  </si>
  <si>
    <t>"veniec</t>
  </si>
  <si>
    <t>(11,6+11,6+10,3+10,3)*0,25</t>
  </si>
  <si>
    <t>37</t>
  </si>
  <si>
    <t>283750000400.S</t>
  </si>
  <si>
    <t>Doska XPS hr. 20 mm, zateplenie soklov, suterénov, podláh</t>
  </si>
  <si>
    <t>1912223797</t>
  </si>
  <si>
    <t>17,52*1,05 'Prepočítané koeficientom množstva</t>
  </si>
  <si>
    <t>Komunikácie</t>
  </si>
  <si>
    <t>38</t>
  </si>
  <si>
    <t>564752111.S</t>
  </si>
  <si>
    <t>Podklad alebo kryt z kameniva hrubého drveného veľ. 32-63 mm (vibr.štrk) po zhut.hr. 150 mm</t>
  </si>
  <si>
    <t>1090008029</t>
  </si>
  <si>
    <t>"prijazdová cesta</t>
  </si>
  <si>
    <t>3*30</t>
  </si>
  <si>
    <t>Úpravy povrchov, podlahy, osadenie</t>
  </si>
  <si>
    <t>39</t>
  </si>
  <si>
    <t>610991111.S</t>
  </si>
  <si>
    <t>Zakrývanie výplní vnútorných okenných otvorov, predmetov a konštrukcií</t>
  </si>
  <si>
    <t>857071878</t>
  </si>
  <si>
    <t>"zakrytie okien pri fasádnej omietke</t>
  </si>
  <si>
    <t>2,5*2,32+1,8*2,32*2+0,9*2,32+1,2*1,25*2+0,4*0,75+1,34*2,32+1,75*1,5+0,8*1,5</t>
  </si>
  <si>
    <t>40</t>
  </si>
  <si>
    <t>612460122.S</t>
  </si>
  <si>
    <t>Príprava vnútorného podkladu stien penetráciou hĺbkovou na nasiakavé podklady</t>
  </si>
  <si>
    <t>821132166</t>
  </si>
  <si>
    <t>"YTONG 250</t>
  </si>
  <si>
    <t>(11,6+11,6+10,3+10,3)*2,75</t>
  </si>
  <si>
    <t>"YTONG 100</t>
  </si>
  <si>
    <t>(3,05+2,4+2,85+2,85+0,9+0,9+2+1,2+1,015+1,2+1,585+1,585+0,4+0,4)*3*2</t>
  </si>
  <si>
    <t>(-0,9*2,05*2-0,8*2,05-0,7*2,05)*2</t>
  </si>
  <si>
    <t>"YTONG 150</t>
  </si>
  <si>
    <t>1,35*3*2+(2,4+1,2+3,95+1,6+0,6+1,75+0,9)*3*2</t>
  </si>
  <si>
    <t>(-0,9*2,05*2-0,8*2,05*2)*2</t>
  </si>
  <si>
    <t>"YTONG 200</t>
  </si>
  <si>
    <t>5,5*3*2</t>
  </si>
  <si>
    <t>"Špalety</t>
  </si>
  <si>
    <t>(2,5+2,32+2,32+1,8+2,32+2,32+1,8+2,32+2,32+0,9+2,32+2,32+1,2+1,25+1,25+1,2+1,25+1,25+1,34+2,32+2,32+1,75+1,5+1,5)*0,2</t>
  </si>
  <si>
    <t>41</t>
  </si>
  <si>
    <t>612460363.S</t>
  </si>
  <si>
    <t>Vnútorná omietka stien vápennocementová jednovrstvová, hr. 10 mm</t>
  </si>
  <si>
    <t>-2027108321</t>
  </si>
  <si>
    <t>42</t>
  </si>
  <si>
    <t>612481031.S</t>
  </si>
  <si>
    <t>Rohový profil z pozinkovaného plechu pre hrúbku omietky 8 až 12 mm</t>
  </si>
  <si>
    <t>-754425900</t>
  </si>
  <si>
    <t>17*2,7</t>
  </si>
  <si>
    <t>(1,8+2,3+2,3)*2</t>
  </si>
  <si>
    <t>2,5+2,3+2,3</t>
  </si>
  <si>
    <t>2,32+2,32+0,9</t>
  </si>
  <si>
    <t>(1,2+1,25+1,25)*2</t>
  </si>
  <si>
    <t>1,34+2,32+2,32</t>
  </si>
  <si>
    <t>1,75+1,5+1,5</t>
  </si>
  <si>
    <t>0,8+1,5+1,5</t>
  </si>
  <si>
    <t>43</t>
  </si>
  <si>
    <t>622460124.S</t>
  </si>
  <si>
    <t>Príprava vonkajšieho podkladu stien penetráciou pod omietky a nátery</t>
  </si>
  <si>
    <t>42563280</t>
  </si>
  <si>
    <t>(11,2+11,2+11,6+11,6)*2,945</t>
  </si>
  <si>
    <t>"odpočet otvorov</t>
  </si>
  <si>
    <t>-2,5*2,32-1,8*2,32*2-0,9*2,32-1,2*1,25*2-0,4*0,75-1,34*2,32-1,75*1,5-0,8*1,5</t>
  </si>
  <si>
    <t>(2,5+2,32+2,32+1,8+2,32+2,32+1,8+2,32+2,32+0,9+2,32+2,32+1,2+1,25+1,25+1,2+1,25+1,25+0,4+0,75+0,75+1,34+2,35+2,32+1,75+1,5+1,5+0,8+1,5+1,5)*0,2</t>
  </si>
  <si>
    <t>44</t>
  </si>
  <si>
    <t>622461032.S</t>
  </si>
  <si>
    <t>Vonkajšia omietka stien pastovitá silikátová roztieraná, hr. 1,5 mm</t>
  </si>
  <si>
    <t>-175334893</t>
  </si>
  <si>
    <t>45</t>
  </si>
  <si>
    <t>625250258.S</t>
  </si>
  <si>
    <t>Kontaktný zatepľovací systém z bieleho EPS hr. 200 mm, zatĺkacie kotvy</t>
  </si>
  <si>
    <t>1083209282</t>
  </si>
  <si>
    <t>(11,2+11,2+11,6+11,6)*(3,15-0,6)</t>
  </si>
  <si>
    <t>-2,5*2,02-1,8*2,02*2-0,9*2,02-1,2*1,25*2-0,4*0,75-1,34*2,02-1,75*1,5-0,8*1,5</t>
  </si>
  <si>
    <t>46</t>
  </si>
  <si>
    <t>625250598.S</t>
  </si>
  <si>
    <t>Kontaktný zatepľovací systém soklovej alebo vodou namáhanej časti hr. 200 mm, zatĺkacie kotvy</t>
  </si>
  <si>
    <t>-361917671</t>
  </si>
  <si>
    <t>(11,2+11,2+11,6+11,6)*0,6</t>
  </si>
  <si>
    <t>(-1,34-1,8-1,8-2,5-0,9)-0,3</t>
  </si>
  <si>
    <t>47</t>
  </si>
  <si>
    <t>631316012.S</t>
  </si>
  <si>
    <t>Mazanina z betónu s polypropylénovými vláknami  (m3) tr.C20/25 hr. nad 50 do 80 mm</t>
  </si>
  <si>
    <t>1793539937</t>
  </si>
  <si>
    <t>108,29*0,05</t>
  </si>
  <si>
    <t>48</t>
  </si>
  <si>
    <t>632001011.S</t>
  </si>
  <si>
    <t>Zhotovenie separačnej fólie v podlahových vrstvách z PE</t>
  </si>
  <si>
    <t>-1854186387</t>
  </si>
  <si>
    <t>49</t>
  </si>
  <si>
    <t>283230007500.S</t>
  </si>
  <si>
    <t>Oddeľovacia fólia na potery</t>
  </si>
  <si>
    <t>-2010006181</t>
  </si>
  <si>
    <t>50</t>
  </si>
  <si>
    <t>632001021.S</t>
  </si>
  <si>
    <t>Zhotovenie okrajovej dilatačnej pásky z PE</t>
  </si>
  <si>
    <t>-689963275</t>
  </si>
  <si>
    <t>"1.04+1.03+1.02</t>
  </si>
  <si>
    <t>7,6+2,7+3,5+4,3+0,4+0,1+0,4+0,1+1,2+0,1+0,1+0,5+0,6+1,015+1,015+0,5+0,6+1,585+1,585+1+1+1,485+1,485+2,2-0,7</t>
  </si>
  <si>
    <t>"1.05+1.06</t>
  </si>
  <si>
    <t>3,45+4,3+2,85+1,25+0,6-0,9</t>
  </si>
  <si>
    <t>3,45+4,3+2,85+1,25+0,65-0,9</t>
  </si>
  <si>
    <t>"1.11</t>
  </si>
  <si>
    <t>2,85+2,85+1,1+1,1-0,9</t>
  </si>
  <si>
    <t>"1.07</t>
  </si>
  <si>
    <t>2,8+2,35+1,8+0,9+0,9+0,9+0,1+1,45-0,8</t>
  </si>
  <si>
    <t>"1.10</t>
  </si>
  <si>
    <t>1,1+2,4+2,4+1,2+2,05+0,7+0,7+2+1+0,8+3+2,85-0,9*3-0,8*2</t>
  </si>
  <si>
    <t>"1.08</t>
  </si>
  <si>
    <t>4,55+3,35+3,95+1,6+0,6-0,9</t>
  </si>
  <si>
    <t>"1.09</t>
  </si>
  <si>
    <t>1,5+1,5+1,5+0,95+0,95+0,9-0,8</t>
  </si>
  <si>
    <t>51</t>
  </si>
  <si>
    <t>283320005000.S</t>
  </si>
  <si>
    <t>Okrajová dilatačná páska z PE 100/5 mm s fóliou na oddilatovanie poterov od stenových konštrukcií</t>
  </si>
  <si>
    <t>604038106</t>
  </si>
  <si>
    <t>Ostatné konštrukcie a práce-búranie</t>
  </si>
  <si>
    <t>52</t>
  </si>
  <si>
    <t>776990105</t>
  </si>
  <si>
    <t>Vysávanie podkladu pred kladením podláh</t>
  </si>
  <si>
    <t>-1140453870</t>
  </si>
  <si>
    <t>53</t>
  </si>
  <si>
    <t>941955001.S</t>
  </si>
  <si>
    <t>Lešenie ľahké pracovné pomocné, s výškou lešeňovej podlahy do 1,20 m</t>
  </si>
  <si>
    <t>-1347554841</t>
  </si>
  <si>
    <t>"1x murovanie, 1x SDK strop, 1x fasáda</t>
  </si>
  <si>
    <t>2*108,29</t>
  </si>
  <si>
    <t>4*12*1,5</t>
  </si>
  <si>
    <t>54</t>
  </si>
  <si>
    <t>952901111.S</t>
  </si>
  <si>
    <t>Vyčistenie budov pri výške podlaží do 4 m</t>
  </si>
  <si>
    <t>-1940176550</t>
  </si>
  <si>
    <t>55</t>
  </si>
  <si>
    <t>953995201</t>
  </si>
  <si>
    <t>Rohová lišta flexibilná (plastová) ETICS</t>
  </si>
  <si>
    <t>-1047337105</t>
  </si>
  <si>
    <t>4*3+10*2,32+4*1,25+2*0,75+4*1,5</t>
  </si>
  <si>
    <t>56</t>
  </si>
  <si>
    <t>953996121</t>
  </si>
  <si>
    <t>PCI okenný APU profil s integrovanou tkaninou</t>
  </si>
  <si>
    <t>-1860920620</t>
  </si>
  <si>
    <t>"interiér aj exteriér</t>
  </si>
  <si>
    <t>57</t>
  </si>
  <si>
    <t>953996621</t>
  </si>
  <si>
    <t>Nadokenný profil s priznanou okapničkou (plastový)</t>
  </si>
  <si>
    <t>-1423446597</t>
  </si>
  <si>
    <t>1,34+1,75+0,8+1,8*2+2,5+0,9+1,2*2+0,4</t>
  </si>
  <si>
    <t>99</t>
  </si>
  <si>
    <t>Presun hmôt HSV</t>
  </si>
  <si>
    <t>58</t>
  </si>
  <si>
    <t>998011001.S</t>
  </si>
  <si>
    <t>Presun hmôt pre budovy (801, 803, 812), zvislá konštr. z tehál, tvárnic, z kovu výšky do 6 m</t>
  </si>
  <si>
    <t>1816019045</t>
  </si>
  <si>
    <t>PSV</t>
  </si>
  <si>
    <t>Práce a dodávky PSV</t>
  </si>
  <si>
    <t>711</t>
  </si>
  <si>
    <t>Izolácie proti vode a vlhkosti</t>
  </si>
  <si>
    <t>59</t>
  </si>
  <si>
    <t>711111001.S</t>
  </si>
  <si>
    <t>Zhotovenie izolácie proti zemnej vlhkosti vodorovná náterom penetračným za studena</t>
  </si>
  <si>
    <t>1224574751</t>
  </si>
  <si>
    <t>10,8*11,6</t>
  </si>
  <si>
    <t>60</t>
  </si>
  <si>
    <t>246170000900.S</t>
  </si>
  <si>
    <t>Lak asfaltový penetračný</t>
  </si>
  <si>
    <t>88024966</t>
  </si>
  <si>
    <t>125,28*0,0003 'Prepočítané koeficientom množstva</t>
  </si>
  <si>
    <t>61</t>
  </si>
  <si>
    <t>711131101.S</t>
  </si>
  <si>
    <t>Zhotovenie  izolácie proti zemnej vlhkosti vodorovná AIP na sucho</t>
  </si>
  <si>
    <t>503389899</t>
  </si>
  <si>
    <t>"izolácia ŽB venca</t>
  </si>
  <si>
    <t>(11,6+10,3+11,6+10,3)*0,25</t>
  </si>
  <si>
    <t>62</t>
  </si>
  <si>
    <t>628310001100a</t>
  </si>
  <si>
    <t>Pás asfaltový</t>
  </si>
  <si>
    <t>1242871190</t>
  </si>
  <si>
    <t>10,95*1,15 'Prepočítané koeficientom množstva</t>
  </si>
  <si>
    <t>63</t>
  </si>
  <si>
    <t>711141559.S</t>
  </si>
  <si>
    <t>Zhotovenie  izolácie proti zemnej vlhkosti a tlakovej vode vodorovná NAIP pritavením</t>
  </si>
  <si>
    <t>1507035086</t>
  </si>
  <si>
    <t>10,8*11,6*2</t>
  </si>
  <si>
    <t>"vytiahnutie izolácie</t>
  </si>
  <si>
    <t>(10,8+11,6)*2*0,25</t>
  </si>
  <si>
    <t>64</t>
  </si>
  <si>
    <t>628310000700.S</t>
  </si>
  <si>
    <t>MIDA BASE PV S4</t>
  </si>
  <si>
    <t>756889987</t>
  </si>
  <si>
    <t>261,76*1,15 'Prepočítané koeficientom množstva</t>
  </si>
  <si>
    <t>65</t>
  </si>
  <si>
    <t>711210100.S</t>
  </si>
  <si>
    <t>Zhotovenie dvojnásobnej izol. stierky pod keramické obklady v interiéri na ploche vodorovnej</t>
  </si>
  <si>
    <t>-995407976</t>
  </si>
  <si>
    <t>"sprchové kúty</t>
  </si>
  <si>
    <t>0,9*0,95</t>
  </si>
  <si>
    <t>0,9*0,9</t>
  </si>
  <si>
    <t>66</t>
  </si>
  <si>
    <t>245610000400.S</t>
  </si>
  <si>
    <t>Stierka hydroizolačná na báze syntetickej živice, (tekutá hydroizolačná fólia)</t>
  </si>
  <si>
    <t>kg</t>
  </si>
  <si>
    <t>-1203883636</t>
  </si>
  <si>
    <t>1,71*1,5 'Prepočítané koeficientom množstva</t>
  </si>
  <si>
    <t>67</t>
  </si>
  <si>
    <t>247710007700.S</t>
  </si>
  <si>
    <t>Pás tesniaci š. 120 mm, na utesnenie rohových a spojovacích škár pri aplikácii hydroizolácií</t>
  </si>
  <si>
    <t>330086663</t>
  </si>
  <si>
    <t>0,9+0,9+0,9+0,95+0,9+0,95</t>
  </si>
  <si>
    <t>68</t>
  </si>
  <si>
    <t>711210110.S</t>
  </si>
  <si>
    <t>Zhotovenie dvojnásobnej izol. stierky pod keramické obklady v interiéri na ploche zvislej</t>
  </si>
  <si>
    <t>1019480075</t>
  </si>
  <si>
    <t>(0,9+0,9+0,9)*2,6</t>
  </si>
  <si>
    <t>(0,9+0,95+0,95)*2,6</t>
  </si>
  <si>
    <t>69</t>
  </si>
  <si>
    <t>-923342243</t>
  </si>
  <si>
    <t>14,3*1,5 'Prepočítané koeficientom množstva</t>
  </si>
  <si>
    <t>70</t>
  </si>
  <si>
    <t>-1492089329</t>
  </si>
  <si>
    <t>4*2,6</t>
  </si>
  <si>
    <t>71</t>
  </si>
  <si>
    <t>998711101.S</t>
  </si>
  <si>
    <t>Presun hmôt pre izoláciu proti vode v objektoch výšky do 6 m</t>
  </si>
  <si>
    <t>1907116631</t>
  </si>
  <si>
    <t>713</t>
  </si>
  <si>
    <t>Izolácie tepelné</t>
  </si>
  <si>
    <t>72</t>
  </si>
  <si>
    <t>713116430</t>
  </si>
  <si>
    <t>Montáž tepelnej izolácie stropov PUR penou hr. 250 mm</t>
  </si>
  <si>
    <t>-770525611</t>
  </si>
  <si>
    <t>11,2*12</t>
  </si>
  <si>
    <t>73</t>
  </si>
  <si>
    <t>231710000900</t>
  </si>
  <si>
    <t>Pena polyuretanová EKOPRODUR S0329 striekaná tepelná izolácia s uzavretou bunkovou štruktúrou (polotvrdá pena)</t>
  </si>
  <si>
    <t>1538052208</t>
  </si>
  <si>
    <t>134,4*7,25 'Prepočítané koeficientom množstva</t>
  </si>
  <si>
    <t>74</t>
  </si>
  <si>
    <t>713121121</t>
  </si>
  <si>
    <t>Montáž tepelnej izolácie podláh minerálnou vlnou, kladená voľne v dvoch vrstvách</t>
  </si>
  <si>
    <t>-1708695784</t>
  </si>
  <si>
    <t>75</t>
  </si>
  <si>
    <t>283720008800</t>
  </si>
  <si>
    <t>Doska EPS 150S hr. 60 mm, na zateplenie podláh a strešných terás, ISOVER</t>
  </si>
  <si>
    <t>921060562</t>
  </si>
  <si>
    <t>108,29*2*1,05</t>
  </si>
  <si>
    <t>76</t>
  </si>
  <si>
    <t>23171000080a</t>
  </si>
  <si>
    <t>PUR pena, 750 ml</t>
  </si>
  <si>
    <t>518566987</t>
  </si>
  <si>
    <t>77</t>
  </si>
  <si>
    <t>998713101</t>
  </si>
  <si>
    <t>Presun hmôt pre izolácie tepelné v objektoch výšky do 6 m</t>
  </si>
  <si>
    <t>203595994</t>
  </si>
  <si>
    <t>762</t>
  </si>
  <si>
    <t>Konštrukcie tesárske</t>
  </si>
  <si>
    <t>78</t>
  </si>
  <si>
    <t>762341004.S</t>
  </si>
  <si>
    <t>Montáž debnenia jednoduchých striech, na krokvy a kontralaty z dosiek na zraz</t>
  </si>
  <si>
    <t>148322479</t>
  </si>
  <si>
    <t>"plocha strehcy</t>
  </si>
  <si>
    <t>234</t>
  </si>
  <si>
    <t>"podašie</t>
  </si>
  <si>
    <t>1,15*(12+12+12,4+12,4)</t>
  </si>
  <si>
    <t>79</t>
  </si>
  <si>
    <t>605110008800.S</t>
  </si>
  <si>
    <t>Dosky a fošne z mäkkého reziva neopracované neomietané hr. 18-22 mm, š. 60-160 mm</t>
  </si>
  <si>
    <t>171746462</t>
  </si>
  <si>
    <t>80</t>
  </si>
  <si>
    <t>762341022.S</t>
  </si>
  <si>
    <t>Montáž debnenia odkvapov z tatranského profilu pre všetky druhy striech</t>
  </si>
  <si>
    <t>-227535840</t>
  </si>
  <si>
    <t>81</t>
  </si>
  <si>
    <t>611920005700.S</t>
  </si>
  <si>
    <t>Drevený obklad tatranský profil, hrúbka 15 mm, šírka 96 mm, smrek, I. trieda</t>
  </si>
  <si>
    <t>-112804577</t>
  </si>
  <si>
    <t>82</t>
  </si>
  <si>
    <t>762341201.S</t>
  </si>
  <si>
    <t>Montáž latovania jednoduchých striech pre sklon do 60°</t>
  </si>
  <si>
    <t>-1281594392</t>
  </si>
  <si>
    <t>"Laty 50/50</t>
  </si>
  <si>
    <t>234/0,33</t>
  </si>
  <si>
    <t>83</t>
  </si>
  <si>
    <t>605120002800.S</t>
  </si>
  <si>
    <t>Hranoly z mäkkého reziva neopracované nehranené akosť II, prierez 25-100 cm2</t>
  </si>
  <si>
    <t>545886335</t>
  </si>
  <si>
    <t>709,091*0,0025 'Prepočítané koeficientom množstva</t>
  </si>
  <si>
    <t>762341251.S</t>
  </si>
  <si>
    <t>Montáž kontralát pre sklon do 22°</t>
  </si>
  <si>
    <t>-31090446</t>
  </si>
  <si>
    <t>"kontry 50/40</t>
  </si>
  <si>
    <t>234/0,9</t>
  </si>
  <si>
    <t>85</t>
  </si>
  <si>
    <t>1821374977</t>
  </si>
  <si>
    <t>260*0,002 'Prepočítané koeficientom množstva</t>
  </si>
  <si>
    <t>86</t>
  </si>
  <si>
    <t>998762102.S</t>
  </si>
  <si>
    <t>Presun hmôt pre konštrukcie tesárske v objektoch výšky do 12 m</t>
  </si>
  <si>
    <t>-847589651</t>
  </si>
  <si>
    <t>763</t>
  </si>
  <si>
    <t>Konštrukcie - drevostavby</t>
  </si>
  <si>
    <t>87</t>
  </si>
  <si>
    <t>763120010</t>
  </si>
  <si>
    <t>Sadrokartónová inštalačná predstena pre sanitárne zariadenia, jednoduché opláštenie, doska RBI 12,5 mm</t>
  </si>
  <si>
    <t>-526038725</t>
  </si>
  <si>
    <t>2,8*1,2+2,8*0,15</t>
  </si>
  <si>
    <t>1,5*1,2*1,5*0,15</t>
  </si>
  <si>
    <t>88</t>
  </si>
  <si>
    <t>76316332a</t>
  </si>
  <si>
    <t>SDK podkrovie KNAUF K311-3, kca z CD a UD profilov na závese, dosky GKF hr. 2x12,5 mm, bez TI, parozábrana</t>
  </si>
  <si>
    <t>329251627</t>
  </si>
  <si>
    <t>108,29-6,49-3,02</t>
  </si>
  <si>
    <t>89</t>
  </si>
  <si>
    <t>76316334a</t>
  </si>
  <si>
    <t>SDK podkrovie KNAUF K311-3, kca z CD a UD profilov na závese, dosky 2xGKFI hr. 12,5 mm, bez TI, parozábrana</t>
  </si>
  <si>
    <t>-1900450578</t>
  </si>
  <si>
    <t>6,49+3,02</t>
  </si>
  <si>
    <t>90</t>
  </si>
  <si>
    <t>763732väz</t>
  </si>
  <si>
    <t>Dodávka a montáž väznikového krovu podľa statiky (vrátane výrobnej dokumentácie, zavetrovacích prvkov, spojovacích prvkov, presunov, dopravy a vykládky) - odhad</t>
  </si>
  <si>
    <t>kpl</t>
  </si>
  <si>
    <t>639187829</t>
  </si>
  <si>
    <t>91</t>
  </si>
  <si>
    <t>763733002.S</t>
  </si>
  <si>
    <t>Montáž priestorovo viazaných väzníkov na strechu valbovú RD</t>
  </si>
  <si>
    <t>1743379926</t>
  </si>
  <si>
    <t>12*13</t>
  </si>
  <si>
    <t>92</t>
  </si>
  <si>
    <t>612220000200.S</t>
  </si>
  <si>
    <t>Väzník strešný drevený priehradový pre valbové strechy rozpätia do 10 m, pre rodiné domy</t>
  </si>
  <si>
    <t>-700607950</t>
  </si>
  <si>
    <t>93</t>
  </si>
  <si>
    <t>998763301</t>
  </si>
  <si>
    <t>Presun hmôt pre sádrokartónové konštrukcie v objektoch výšky do 7 m</t>
  </si>
  <si>
    <t>663908109</t>
  </si>
  <si>
    <t>764</t>
  </si>
  <si>
    <t>Konštrukcie klampiarske</t>
  </si>
  <si>
    <t>94</t>
  </si>
  <si>
    <t>7643394k</t>
  </si>
  <si>
    <t>Oplehcovanie z pozinkovaného farbeného PZf plechu, komínov v ploche na vlnitej, šablónovej alebo tvrdej krytine</t>
  </si>
  <si>
    <t>874241701</t>
  </si>
  <si>
    <t>(0,4+0,4+0,25+0,25)*1,2</t>
  </si>
  <si>
    <t>95</t>
  </si>
  <si>
    <t>764352421</t>
  </si>
  <si>
    <t>Žľaby z pozinkovaného farbeného PZf plechu, pododkvapové polkruhové r.š. 200 mm</t>
  </si>
  <si>
    <t>1731518385</t>
  </si>
  <si>
    <t>(12,4+13,2)*2+0,8</t>
  </si>
  <si>
    <t>96</t>
  </si>
  <si>
    <t>764359411</t>
  </si>
  <si>
    <t>Kotlík kónický z pozinkovaného farbeného PZf plechu, pre rúry s priemerom do 100 mm</t>
  </si>
  <si>
    <t>821317881</t>
  </si>
  <si>
    <t>97</t>
  </si>
  <si>
    <t>764410440</t>
  </si>
  <si>
    <t>Oplechovanie parapetov z pozinkovaného farbeného PZf plechu, vrátane rohov a krytiek r.š. 250 mm</t>
  </si>
  <si>
    <t>-1036296964</t>
  </si>
  <si>
    <t>0,8+1,75+0,4+1,2+1,2+0,9</t>
  </si>
  <si>
    <t>98</t>
  </si>
  <si>
    <t>764454452</t>
  </si>
  <si>
    <t>Zvodové rúry z pozinkovaného farbeného PZf plechu, kruhové priemer 80 mm</t>
  </si>
  <si>
    <t>-77531914</t>
  </si>
  <si>
    <t>3,6*4</t>
  </si>
  <si>
    <t>998764101</t>
  </si>
  <si>
    <t>Presun hmôt pre konštrukcie klampiarske v objektoch výšky do 6 m</t>
  </si>
  <si>
    <t>-1528625657</t>
  </si>
  <si>
    <t>765</t>
  </si>
  <si>
    <t>Konštrukcie - krytiny tvrdé</t>
  </si>
  <si>
    <t>100</t>
  </si>
  <si>
    <t>765331105</t>
  </si>
  <si>
    <t>Betónová krytina BRAMAC Klasik, jednoduchých striech, sklon od 22° do 35°</t>
  </si>
  <si>
    <t>-2129567236</t>
  </si>
  <si>
    <t>101</t>
  </si>
  <si>
    <t>765331492</t>
  </si>
  <si>
    <t>Montáž hrebeňa BRAMAC, sklon od 22° do 35°</t>
  </si>
  <si>
    <t>863469795</t>
  </si>
  <si>
    <t>0,8</t>
  </si>
  <si>
    <t>102</t>
  </si>
  <si>
    <t>283550006600</t>
  </si>
  <si>
    <t>Pás vetrací Figaroll Plus pre hrebeň a nárožie, š. 280 mm, dĺ. 5 m, BRAMAC</t>
  </si>
  <si>
    <t>1717966223</t>
  </si>
  <si>
    <t>103</t>
  </si>
  <si>
    <t>592450002500</t>
  </si>
  <si>
    <t>Krytina betónová BRAMAC KLASIK (Protector) hrebenáč + príchytka hrebenáča, spotreba 2,5 ks/m</t>
  </si>
  <si>
    <t>724961217</t>
  </si>
  <si>
    <t>104</t>
  </si>
  <si>
    <t>765331496</t>
  </si>
  <si>
    <t>Montáž nárožia BRAMAC, sklon od 22° do 35°</t>
  </si>
  <si>
    <t>-85514629</t>
  </si>
  <si>
    <t>8,7*4</t>
  </si>
  <si>
    <t>105</t>
  </si>
  <si>
    <t>724837576</t>
  </si>
  <si>
    <t>106</t>
  </si>
  <si>
    <t>466487993</t>
  </si>
  <si>
    <t>107</t>
  </si>
  <si>
    <t>765331743</t>
  </si>
  <si>
    <t>Odkvapová hrana BRAMAC, pre profilovanú krytinu</t>
  </si>
  <si>
    <t>1686045279</t>
  </si>
  <si>
    <t>(12,4+13,2)*2</t>
  </si>
  <si>
    <t>108</t>
  </si>
  <si>
    <t>765331841</t>
  </si>
  <si>
    <t>Olemovanie komína tesniacim pásom BRAMAC</t>
  </si>
  <si>
    <t>-196888149</t>
  </si>
  <si>
    <t>0,4+0,4+0,25+0,25</t>
  </si>
  <si>
    <t>109</t>
  </si>
  <si>
    <t>765363042</t>
  </si>
  <si>
    <t>Ochranný pás proti vtákom šírky 10 cm</t>
  </si>
  <si>
    <t>1392176101</t>
  </si>
  <si>
    <t>110</t>
  </si>
  <si>
    <t>765901322</t>
  </si>
  <si>
    <t>Strešná fólia BRAMAC Universal 2S, na plné debnenie</t>
  </si>
  <si>
    <t>1277216674</t>
  </si>
  <si>
    <t>998765101</t>
  </si>
  <si>
    <t>Presun hmôt pre tvrdé krytiny v objektoch výšky do 6 m</t>
  </si>
  <si>
    <t>-896688314</t>
  </si>
  <si>
    <t>766</t>
  </si>
  <si>
    <t>Konštrukcie stolárske</t>
  </si>
  <si>
    <t>112</t>
  </si>
  <si>
    <t>766621402.S</t>
  </si>
  <si>
    <t>Montáž okien plastových s hydroizolačnými páskami paropriepustnými, s variabilným difúznym odporom</t>
  </si>
  <si>
    <t>633697303</t>
  </si>
  <si>
    <t>(1,5+1,75)*2</t>
  </si>
  <si>
    <t>(0,8+1,5)*2</t>
  </si>
  <si>
    <t>(1,8+2,32)*4</t>
  </si>
  <si>
    <t>(2,5+2,32)*2</t>
  </si>
  <si>
    <t>(0,9+2,32)*2</t>
  </si>
  <si>
    <t>(1,2+1,25)*4</t>
  </si>
  <si>
    <t>(0,4+0,75)*2</t>
  </si>
  <si>
    <t>113</t>
  </si>
  <si>
    <t>283290006600.S</t>
  </si>
  <si>
    <t>Tesniaca paronepriepustná fólia polymér-flísová, š. 290 mm, dĺ. 30 m, pre tesnenie pripájacej škáry okenného rámu a muriva z interiéru</t>
  </si>
  <si>
    <t>1946000327</t>
  </si>
  <si>
    <t>114</t>
  </si>
  <si>
    <t>611O1</t>
  </si>
  <si>
    <t>Plastové okno dvojkrídlové OS+O, vxš 1500x1750 mm, izolačné trojsklo, 6 komorový profil</t>
  </si>
  <si>
    <t>-884638236</t>
  </si>
  <si>
    <t>115</t>
  </si>
  <si>
    <t>611O2</t>
  </si>
  <si>
    <t>Plastové okno jednokrídlové OS, vxš 1500x800 mm, izolačné trojsklo, 6 komorový profil</t>
  </si>
  <si>
    <t>-1492630856</t>
  </si>
  <si>
    <t>116</t>
  </si>
  <si>
    <t>611O3</t>
  </si>
  <si>
    <t>Plastové okno dvojkrídlové OS+O, vxš 2320x1800 mm, izolačné trojsklo, 6 komorový profil</t>
  </si>
  <si>
    <t>1394940355</t>
  </si>
  <si>
    <t>117</t>
  </si>
  <si>
    <t>611O4</t>
  </si>
  <si>
    <t>Plastové okno dvojkrídlové OS+O, vxš 2320x2500 mm, izolačné trojsklo, 6 komorový profil</t>
  </si>
  <si>
    <t>-958081229</t>
  </si>
  <si>
    <t>118</t>
  </si>
  <si>
    <t>611O5</t>
  </si>
  <si>
    <t>Plastové okno fixné, vxš 2320x900 mm, izolačné trojsklo, 6 komorový profil</t>
  </si>
  <si>
    <t>2142759876</t>
  </si>
  <si>
    <t>119</t>
  </si>
  <si>
    <t>611O6</t>
  </si>
  <si>
    <t>Plastové okno jednokrídlové OS, vxš 1250x1200 mm, izolačné trojsklo, 6 komorový profil</t>
  </si>
  <si>
    <t>1980573134</t>
  </si>
  <si>
    <t>120</t>
  </si>
  <si>
    <t>611O7</t>
  </si>
  <si>
    <t>Plastové okno jednokrídlové OS, vxš 750x400 mm, izolačné trojsklo, 6 komorový profil</t>
  </si>
  <si>
    <t>-2057343043</t>
  </si>
  <si>
    <t>121</t>
  </si>
  <si>
    <t>766662112.S</t>
  </si>
  <si>
    <t>Montáž dverového krídla otočného jednokrídlového poldrážkového, do existujúcej zárubne, vrátane kovania</t>
  </si>
  <si>
    <t>-1695987910</t>
  </si>
  <si>
    <t>122</t>
  </si>
  <si>
    <t>549150000600</t>
  </si>
  <si>
    <t>Kľučka dverová 2x, 2x rozeta BB, FAB, nehrdzavejúca oceľ, povrch nerez brúsený, SAPELI</t>
  </si>
  <si>
    <t>-565060461</t>
  </si>
  <si>
    <t>123</t>
  </si>
  <si>
    <t>611610000400.S</t>
  </si>
  <si>
    <t>Dvere vnútorné jednokrídlové, šírka 600-900 mm, výplň papierová voština, povrch fólia, plné</t>
  </si>
  <si>
    <t>597147955</t>
  </si>
  <si>
    <t>124</t>
  </si>
  <si>
    <t>766694141.S</t>
  </si>
  <si>
    <t>Montáž parapetnej dosky plastovej šírky do 300 mm, dĺžky do 1000 mm</t>
  </si>
  <si>
    <t>-1647306260</t>
  </si>
  <si>
    <t>125</t>
  </si>
  <si>
    <t>611560000400.S</t>
  </si>
  <si>
    <t>Parapetná doska plastová, šírka 300 mm, komôrková vnútorná, tmavá</t>
  </si>
  <si>
    <t>1614705985</t>
  </si>
  <si>
    <t>126</t>
  </si>
  <si>
    <t>766694142.S</t>
  </si>
  <si>
    <t>Montáž parapetnej dosky plastovej šírky do 300 mm, dĺžky 1000-1600 mm</t>
  </si>
  <si>
    <t>-25031230</t>
  </si>
  <si>
    <t>127</t>
  </si>
  <si>
    <t>22586910</t>
  </si>
  <si>
    <t>1,2*2</t>
  </si>
  <si>
    <t>128</t>
  </si>
  <si>
    <t>766694143.S</t>
  </si>
  <si>
    <t>Montáž parapetnej dosky plastovej šírky do 300 mm, dĺžky 1600-2600 mm</t>
  </si>
  <si>
    <t>-2123881771</t>
  </si>
  <si>
    <t>129</t>
  </si>
  <si>
    <t>-1660809825</t>
  </si>
  <si>
    <t>1,75+1,8+1,8</t>
  </si>
  <si>
    <t>130</t>
  </si>
  <si>
    <t>766702111.S</t>
  </si>
  <si>
    <t>Montáž zárubní obložkových pre dvere jednokrídlové</t>
  </si>
  <si>
    <t>954212608</t>
  </si>
  <si>
    <t>131</t>
  </si>
  <si>
    <t>611810002200.S</t>
  </si>
  <si>
    <t>Zárubňa vnútorná obložková, šírka 600-900 mm, výška 1970 mm, DTD doska, povrch fólia, pre stenu hrúbky 60-170 mm, pre jednokrídlové dvere</t>
  </si>
  <si>
    <t>1467225636</t>
  </si>
  <si>
    <t>132</t>
  </si>
  <si>
    <t>998766101.S</t>
  </si>
  <si>
    <t>Presun hmot pre konštrukcie stolárske v objektoch výšky do 6 m</t>
  </si>
  <si>
    <t>1987271436</t>
  </si>
  <si>
    <t>767</t>
  </si>
  <si>
    <t>Konštrukcie doplnkové kovové</t>
  </si>
  <si>
    <t>133</t>
  </si>
  <si>
    <t>767646520.S</t>
  </si>
  <si>
    <t>Montáž dverí kovových - hliníkových, vchodových, 1 m obvodu dverí</t>
  </si>
  <si>
    <t>-1424159446</t>
  </si>
  <si>
    <t>1,34+1,34+2,32+2,32</t>
  </si>
  <si>
    <t>134</t>
  </si>
  <si>
    <t>553D1</t>
  </si>
  <si>
    <t>Dvere hliníkové jednokrídlové 1340x2320 mm</t>
  </si>
  <si>
    <t>1062988700</t>
  </si>
  <si>
    <t>135</t>
  </si>
  <si>
    <t>998767101</t>
  </si>
  <si>
    <t>Presun hmôt pre kovové stavebné doplnkové konštrukcie v objektoch výšky do 6 m</t>
  </si>
  <si>
    <t>-1992287020</t>
  </si>
  <si>
    <t>771</t>
  </si>
  <si>
    <t>Podlahy z dlaždíc</t>
  </si>
  <si>
    <t>136</t>
  </si>
  <si>
    <t>77141101a</t>
  </si>
  <si>
    <t>Montáž soklíkov z obkladačiek do malty veľ. 600 x 100 mm</t>
  </si>
  <si>
    <t>1585344872</t>
  </si>
  <si>
    <t>"1.01</t>
  </si>
  <si>
    <t>3+1+1</t>
  </si>
  <si>
    <t>"1.02</t>
  </si>
  <si>
    <t>1+1,485+1,485</t>
  </si>
  <si>
    <t>2,85+2,85+1,1+1,1</t>
  </si>
  <si>
    <t>137</t>
  </si>
  <si>
    <t>597640000600</t>
  </si>
  <si>
    <t>Obklad sokel lxv 600x100x10 mm</t>
  </si>
  <si>
    <t>1328874129</t>
  </si>
  <si>
    <t>16,87*0,153 'Prepočítané koeficientom množstva</t>
  </si>
  <si>
    <t>138</t>
  </si>
  <si>
    <t>771575546</t>
  </si>
  <si>
    <t>Montáž podláh z dlaždíc keramických do tmelu veľ. 600 x 600 mm</t>
  </si>
  <si>
    <t>1407290822</t>
  </si>
  <si>
    <t>6,75+1,49+6,49+3,02+3</t>
  </si>
  <si>
    <t>139</t>
  </si>
  <si>
    <t>59774000330a</t>
  </si>
  <si>
    <t>Dlaždice keramické 598x598x10 mm</t>
  </si>
  <si>
    <t>191128515</t>
  </si>
  <si>
    <t>20,75*1,02 'Prepočítané koeficientom množstva</t>
  </si>
  <si>
    <t>140</t>
  </si>
  <si>
    <t>998771101</t>
  </si>
  <si>
    <t>Presun hmôt pre podlahy z dlaždíc v objektoch výšky do 6m</t>
  </si>
  <si>
    <t>-1409496596</t>
  </si>
  <si>
    <t>775</t>
  </si>
  <si>
    <t>Podlahy vlysové a parketové</t>
  </si>
  <si>
    <t>141</t>
  </si>
  <si>
    <t>775413120</t>
  </si>
  <si>
    <t>Montáž podlahových soklíkov alebo líšt obvodových skrutkovaním</t>
  </si>
  <si>
    <t>-1197363080</t>
  </si>
  <si>
    <t>142</t>
  </si>
  <si>
    <t>61199000420a</t>
  </si>
  <si>
    <t>Lišta soklová</t>
  </si>
  <si>
    <t>-49344086</t>
  </si>
  <si>
    <t>86,57*1,01 'Prepočítané koeficientom množstva</t>
  </si>
  <si>
    <t>143</t>
  </si>
  <si>
    <t>775413240</t>
  </si>
  <si>
    <t>Montáž prechodovej lišty samolepiacej</t>
  </si>
  <si>
    <t>-1503599436</t>
  </si>
  <si>
    <t>0,8*4+0,7*2+0,6*1</t>
  </si>
  <si>
    <t>144</t>
  </si>
  <si>
    <t>611990001200</t>
  </si>
  <si>
    <t>Lišta prechodová samolepiaca, šírka 28 mm,s hladkým povrchom</t>
  </si>
  <si>
    <t>-1444569252</t>
  </si>
  <si>
    <t>5,2*1,01 'Prepočítané koeficientom množstva</t>
  </si>
  <si>
    <t>145</t>
  </si>
  <si>
    <t>775550080</t>
  </si>
  <si>
    <t>Montáž podlahy z laminátových a drevených parkiet, šírka do 190 mm, položená voľne</t>
  </si>
  <si>
    <t>1054046761</t>
  </si>
  <si>
    <t>6,55+29,56+14,09+14,02+14,28+9,04</t>
  </si>
  <si>
    <t>146</t>
  </si>
  <si>
    <t>61198000230a</t>
  </si>
  <si>
    <t>Laminátové parkety, lxšxhr 1285x195x6,2 mm</t>
  </si>
  <si>
    <t>-1791693653</t>
  </si>
  <si>
    <t>87,54*1,02 'Prepočítané koeficientom množstva</t>
  </si>
  <si>
    <t>147</t>
  </si>
  <si>
    <t>775592110</t>
  </si>
  <si>
    <t>Montáž podložky vyrovnávacej a tlmiacej penovej hr. 2 mm pod plávajúce podlahy</t>
  </si>
  <si>
    <t>-758977476</t>
  </si>
  <si>
    <t>148</t>
  </si>
  <si>
    <t>28323000850a</t>
  </si>
  <si>
    <t>Podložka z PE pod plávajúce podlahy, hr. 2 mm</t>
  </si>
  <si>
    <t>-457997365</t>
  </si>
  <si>
    <t>87,54*1,03 'Prepočítané koeficientom množstva</t>
  </si>
  <si>
    <t>149</t>
  </si>
  <si>
    <t>998775101</t>
  </si>
  <si>
    <t>Presun hmôt pre podlahy vlysové a parketové v objektoch výšky do 6 m</t>
  </si>
  <si>
    <t>-181986774</t>
  </si>
  <si>
    <t>781</t>
  </si>
  <si>
    <t>Obklady</t>
  </si>
  <si>
    <t>150</t>
  </si>
  <si>
    <t>781445108</t>
  </si>
  <si>
    <t>Montáž obkladov vnútor. stien z obkladačiek kladených do tmelu veľ. 300x900 mm + príplatok za oblúk</t>
  </si>
  <si>
    <t>-172077866</t>
  </si>
  <si>
    <t>"1.07 + parapet v 2m + sprchový kút 2,6m</t>
  </si>
  <si>
    <t>(1,45+2,8+2,35+1,8+0,9)*2</t>
  </si>
  <si>
    <t>-1,18*0,8+0,8*3*0,2</t>
  </si>
  <si>
    <t>(0,9+0,9+0,9*0,1)*2,6</t>
  </si>
  <si>
    <t>2,8*0,15</t>
  </si>
  <si>
    <t>"1,09 WC  2m + sprchový kút 2,6m</t>
  </si>
  <si>
    <t>(1,5+1,5+1,5+0,6)*2</t>
  </si>
  <si>
    <t>-0,8*2+1,5*0,15</t>
  </si>
  <si>
    <t>(0,95+0,95+0,9)*2,6</t>
  </si>
  <si>
    <t>151</t>
  </si>
  <si>
    <t>597640001700</t>
  </si>
  <si>
    <t>Obklad 298x898x10,5 mm</t>
  </si>
  <si>
    <t>588567742</t>
  </si>
  <si>
    <t>39,575*1,02 'Prepočítané koeficientom množstva</t>
  </si>
  <si>
    <t>152</t>
  </si>
  <si>
    <t>781491111</t>
  </si>
  <si>
    <t>Montáž profilov pre obklad do tmelu - roh steny</t>
  </si>
  <si>
    <t>-2119975745</t>
  </si>
  <si>
    <t>1,5+2,6</t>
  </si>
  <si>
    <t>2*2,6+2,8+0,8</t>
  </si>
  <si>
    <t>153</t>
  </si>
  <si>
    <t>pl</t>
  </si>
  <si>
    <t>Nerezová lišta ukončovacia, rohová</t>
  </si>
  <si>
    <t>367778629</t>
  </si>
  <si>
    <t>154</t>
  </si>
  <si>
    <t>781675102a</t>
  </si>
  <si>
    <t>Dodávka a montáž obkladov parapetov z dlaždíc keramických do tmelu, akákoľvek veľkosť</t>
  </si>
  <si>
    <t>2047221673</t>
  </si>
  <si>
    <t>"pochôdzne parapety, exteriér</t>
  </si>
  <si>
    <t>2,5+1,8*2+1,34</t>
  </si>
  <si>
    <t>155</t>
  </si>
  <si>
    <t>998781101</t>
  </si>
  <si>
    <t>Presun hmôt pre obklady keramické v objektoch výšky do 6 m</t>
  </si>
  <si>
    <t>50994644</t>
  </si>
  <si>
    <t>156</t>
  </si>
  <si>
    <t>rev1</t>
  </si>
  <si>
    <t>Montáž revíznych dvierok pre vaňu (alt. magn. uchýty s obkladom)</t>
  </si>
  <si>
    <t>131961975</t>
  </si>
  <si>
    <t>783</t>
  </si>
  <si>
    <t>Nátery</t>
  </si>
  <si>
    <t>157</t>
  </si>
  <si>
    <t>783711301</t>
  </si>
  <si>
    <t>Nátery tesárskych konštrukcií olejové napustením a 2x lakovaním</t>
  </si>
  <si>
    <t>716557533</t>
  </si>
  <si>
    <t>56,12</t>
  </si>
  <si>
    <t>158</t>
  </si>
  <si>
    <t>783782404</t>
  </si>
  <si>
    <t>Nátery tesárskych konštrukcií, povrchová impregnácia proti drevokaznému hmyzu, hubám a plesniam, jednonásobná</t>
  </si>
  <si>
    <t>874366811</t>
  </si>
  <si>
    <t>"Laty a kontralaty - voliteľné</t>
  </si>
  <si>
    <t>710*0,05*4</t>
  </si>
  <si>
    <t>260*0,05*2</t>
  </si>
  <si>
    <t>260*0,04*2</t>
  </si>
  <si>
    <t>784</t>
  </si>
  <si>
    <t>159</t>
  </si>
  <si>
    <t>784410120</t>
  </si>
  <si>
    <t>Penetrovanie jednonásobné hrubozrnných, savých podkladov výšky do 3,80 m</t>
  </si>
  <si>
    <t>1763427734</t>
  </si>
  <si>
    <t>omietka-obklady+SDK1+SDK2</t>
  </si>
  <si>
    <t>160</t>
  </si>
  <si>
    <t>784430011</t>
  </si>
  <si>
    <t>Maľby akrylátové základné dvojnásobné, ručne nanášané na hrubozrnný podklad výšky do 3,80 m</t>
  </si>
  <si>
    <t>1234618974</t>
  </si>
  <si>
    <t>VRN</t>
  </si>
  <si>
    <t>Vedľajšie rozpočtové náklady</t>
  </si>
  <si>
    <t>VRN06</t>
  </si>
  <si>
    <t>Zariadenie staveniska</t>
  </si>
  <si>
    <t>161</t>
  </si>
  <si>
    <t>000600013</t>
  </si>
  <si>
    <t>Zariadenie staveniska - prevádzkové sklady</t>
  </si>
  <si>
    <t>eur</t>
  </si>
  <si>
    <t>1024</t>
  </si>
  <si>
    <t>-876238631</t>
  </si>
  <si>
    <t>162</t>
  </si>
  <si>
    <t>000600021</t>
  </si>
  <si>
    <t>Zariadenie staveniska - prevádzkové oplotenie staveniska</t>
  </si>
  <si>
    <t>284913608</t>
  </si>
  <si>
    <t>163</t>
  </si>
  <si>
    <t>000600042</t>
  </si>
  <si>
    <t>Zariadenie staveniska - WC</t>
  </si>
  <si>
    <t>-1941727234</t>
  </si>
  <si>
    <t>"3 mesiace * 110" 3*110</t>
  </si>
  <si>
    <t>ZOZNAM FIGÚR</t>
  </si>
  <si>
    <t>Výmera</t>
  </si>
  <si>
    <t>Použitie figúry: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</si>
</sst>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/>
    </xf>
    <xf numFmtId="167" fontId="37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36" t="s">
        <v>5</v>
      </c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0"/>
      <c r="D4" s="21" t="s">
        <v>8</v>
      </c>
      <c r="AR4" s="20"/>
      <c r="AS4" s="22" t="s">
        <v>9</v>
      </c>
      <c r="BS4" s="17" t="s">
        <v>10</v>
      </c>
    </row>
    <row r="5" spans="1:74" s="1" customFormat="1" ht="12" customHeight="1">
      <c r="B5" s="20"/>
      <c r="D5" s="23" t="s">
        <v>11</v>
      </c>
      <c r="K5" s="200" t="s">
        <v>12</v>
      </c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R5" s="20"/>
      <c r="BS5" s="17" t="s">
        <v>6</v>
      </c>
    </row>
    <row r="6" spans="1:74" s="1" customFormat="1" ht="36.950000000000003" customHeight="1">
      <c r="B6" s="20"/>
      <c r="D6" s="25" t="s">
        <v>13</v>
      </c>
      <c r="K6" s="202" t="s">
        <v>14</v>
      </c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R6" s="20"/>
      <c r="BS6" s="17" t="s">
        <v>6</v>
      </c>
    </row>
    <row r="7" spans="1:74" s="1" customFormat="1" ht="12" customHeight="1">
      <c r="B7" s="20"/>
      <c r="D7" s="26" t="s">
        <v>15</v>
      </c>
      <c r="K7" s="24" t="s">
        <v>16</v>
      </c>
      <c r="AK7" s="26" t="s">
        <v>17</v>
      </c>
      <c r="AN7" s="24" t="s">
        <v>18</v>
      </c>
      <c r="AR7" s="20"/>
      <c r="BS7" s="17" t="s">
        <v>6</v>
      </c>
    </row>
    <row r="8" spans="1:74" s="1" customFormat="1" ht="12" customHeight="1">
      <c r="B8" s="20"/>
      <c r="D8" s="26" t="s">
        <v>19</v>
      </c>
      <c r="K8" s="24" t="s">
        <v>20</v>
      </c>
      <c r="AK8" s="26" t="s">
        <v>21</v>
      </c>
      <c r="AN8" s="24" t="s">
        <v>22</v>
      </c>
      <c r="AR8" s="20"/>
      <c r="BS8" s="17" t="s">
        <v>6</v>
      </c>
    </row>
    <row r="9" spans="1:74" s="1" customFormat="1" ht="29.25" customHeight="1">
      <c r="B9" s="20"/>
      <c r="D9" s="23" t="s">
        <v>23</v>
      </c>
      <c r="K9" s="27" t="s">
        <v>24</v>
      </c>
      <c r="AK9" s="23" t="s">
        <v>25</v>
      </c>
      <c r="AN9" s="27" t="s">
        <v>26</v>
      </c>
      <c r="AR9" s="20"/>
      <c r="BS9" s="17" t="s">
        <v>6</v>
      </c>
    </row>
    <row r="10" spans="1:74" s="1" customFormat="1" ht="12" customHeight="1">
      <c r="B10" s="20"/>
      <c r="D10" s="26" t="s">
        <v>27</v>
      </c>
      <c r="AK10" s="26" t="s">
        <v>28</v>
      </c>
      <c r="AN10" s="24" t="s">
        <v>1</v>
      </c>
      <c r="AR10" s="20"/>
      <c r="BS10" s="17" t="s">
        <v>6</v>
      </c>
    </row>
    <row r="11" spans="1:74" s="1" customFormat="1" ht="18.399999999999999" customHeight="1">
      <c r="B11" s="20"/>
      <c r="E11" s="24" t="s">
        <v>29</v>
      </c>
      <c r="AK11" s="26" t="s">
        <v>30</v>
      </c>
      <c r="AN11" s="24" t="s">
        <v>1</v>
      </c>
      <c r="AR11" s="20"/>
      <c r="BS11" s="17" t="s">
        <v>6</v>
      </c>
    </row>
    <row r="12" spans="1:74" s="1" customFormat="1" ht="6.95" customHeight="1">
      <c r="B12" s="20"/>
      <c r="AR12" s="20"/>
      <c r="BS12" s="17" t="s">
        <v>6</v>
      </c>
    </row>
    <row r="13" spans="1:74" s="1" customFormat="1" ht="12" customHeight="1">
      <c r="B13" s="20"/>
      <c r="D13" s="26" t="s">
        <v>31</v>
      </c>
      <c r="AK13" s="26" t="s">
        <v>28</v>
      </c>
      <c r="AN13" s="24" t="s">
        <v>1</v>
      </c>
      <c r="AR13" s="20"/>
      <c r="BS13" s="17" t="s">
        <v>6</v>
      </c>
    </row>
    <row r="14" spans="1:74" ht="12.75">
      <c r="B14" s="20"/>
      <c r="E14" s="24" t="s">
        <v>29</v>
      </c>
      <c r="AK14" s="26" t="s">
        <v>30</v>
      </c>
      <c r="AN14" s="24" t="s">
        <v>1</v>
      </c>
      <c r="AR14" s="20"/>
      <c r="BS14" s="17" t="s">
        <v>6</v>
      </c>
    </row>
    <row r="15" spans="1:74" s="1" customFormat="1" ht="6.95" customHeight="1">
      <c r="B15" s="20"/>
      <c r="AR15" s="20"/>
      <c r="BS15" s="17" t="s">
        <v>3</v>
      </c>
    </row>
    <row r="16" spans="1:74" s="1" customFormat="1" ht="12" customHeight="1">
      <c r="B16" s="20"/>
      <c r="D16" s="26" t="s">
        <v>32</v>
      </c>
      <c r="AK16" s="26" t="s">
        <v>28</v>
      </c>
      <c r="AN16" s="24" t="s">
        <v>1</v>
      </c>
      <c r="AR16" s="20"/>
      <c r="BS16" s="17" t="s">
        <v>3</v>
      </c>
    </row>
    <row r="17" spans="1:71" s="1" customFormat="1" ht="18.399999999999999" customHeight="1">
      <c r="B17" s="20"/>
      <c r="E17" s="24" t="s">
        <v>33</v>
      </c>
      <c r="AK17" s="26" t="s">
        <v>30</v>
      </c>
      <c r="AN17" s="24" t="s">
        <v>1</v>
      </c>
      <c r="AR17" s="20"/>
      <c r="BS17" s="17" t="s">
        <v>34</v>
      </c>
    </row>
    <row r="18" spans="1:71" s="1" customFormat="1" ht="6.95" customHeight="1">
      <c r="B18" s="20"/>
      <c r="AR18" s="20"/>
      <c r="BS18" s="17" t="s">
        <v>6</v>
      </c>
    </row>
    <row r="19" spans="1:71" s="1" customFormat="1" ht="12" customHeight="1">
      <c r="B19" s="20"/>
      <c r="D19" s="26" t="s">
        <v>35</v>
      </c>
      <c r="AK19" s="26" t="s">
        <v>28</v>
      </c>
      <c r="AN19" s="24" t="s">
        <v>1</v>
      </c>
      <c r="AR19" s="20"/>
      <c r="BS19" s="17" t="s">
        <v>6</v>
      </c>
    </row>
    <row r="20" spans="1:71" s="1" customFormat="1" ht="18.399999999999999" customHeight="1">
      <c r="B20" s="20"/>
      <c r="E20" s="24" t="s">
        <v>36</v>
      </c>
      <c r="AK20" s="26" t="s">
        <v>30</v>
      </c>
      <c r="AN20" s="24" t="s">
        <v>1</v>
      </c>
      <c r="AR20" s="20"/>
      <c r="BS20" s="17" t="s">
        <v>34</v>
      </c>
    </row>
    <row r="21" spans="1:71" s="1" customFormat="1" ht="6.95" customHeight="1">
      <c r="B21" s="20"/>
      <c r="AR21" s="20"/>
    </row>
    <row r="22" spans="1:71" s="1" customFormat="1" ht="12" customHeight="1">
      <c r="B22" s="20"/>
      <c r="D22" s="26" t="s">
        <v>37</v>
      </c>
      <c r="AR22" s="20"/>
    </row>
    <row r="23" spans="1:71" s="1" customFormat="1" ht="16.5" customHeight="1">
      <c r="B23" s="20"/>
      <c r="E23" s="203" t="s">
        <v>1</v>
      </c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R23" s="20"/>
    </row>
    <row r="24" spans="1:71" s="1" customFormat="1" ht="6.95" customHeight="1">
      <c r="B24" s="20"/>
      <c r="AR24" s="20"/>
    </row>
    <row r="25" spans="1:71" s="1" customFormat="1" ht="6.95" customHeight="1">
      <c r="B25" s="20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20"/>
    </row>
    <row r="26" spans="1:71" s="2" customFormat="1" ht="25.9" customHeight="1">
      <c r="A26" s="30"/>
      <c r="B26" s="31"/>
      <c r="C26" s="30"/>
      <c r="D26" s="32" t="s">
        <v>38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4">
        <f>ROUND(AG94,2)</f>
        <v>107231.16</v>
      </c>
      <c r="AL26" s="205"/>
      <c r="AM26" s="205"/>
      <c r="AN26" s="205"/>
      <c r="AO26" s="205"/>
      <c r="AP26" s="30"/>
      <c r="AQ26" s="30"/>
      <c r="AR26" s="31"/>
      <c r="BE26" s="30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30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206" t="s">
        <v>39</v>
      </c>
      <c r="M28" s="206"/>
      <c r="N28" s="206"/>
      <c r="O28" s="206"/>
      <c r="P28" s="206"/>
      <c r="Q28" s="30"/>
      <c r="R28" s="30"/>
      <c r="S28" s="30"/>
      <c r="T28" s="30"/>
      <c r="U28" s="30"/>
      <c r="V28" s="30"/>
      <c r="W28" s="206" t="s">
        <v>40</v>
      </c>
      <c r="X28" s="206"/>
      <c r="Y28" s="206"/>
      <c r="Z28" s="206"/>
      <c r="AA28" s="206"/>
      <c r="AB28" s="206"/>
      <c r="AC28" s="206"/>
      <c r="AD28" s="206"/>
      <c r="AE28" s="206"/>
      <c r="AF28" s="30"/>
      <c r="AG28" s="30"/>
      <c r="AH28" s="30"/>
      <c r="AI28" s="30"/>
      <c r="AJ28" s="30"/>
      <c r="AK28" s="206" t="s">
        <v>41</v>
      </c>
      <c r="AL28" s="206"/>
      <c r="AM28" s="206"/>
      <c r="AN28" s="206"/>
      <c r="AO28" s="206"/>
      <c r="AP28" s="30"/>
      <c r="AQ28" s="30"/>
      <c r="AR28" s="31"/>
      <c r="BE28" s="30"/>
    </row>
    <row r="29" spans="1:71" s="3" customFormat="1" ht="14.45" customHeight="1">
      <c r="B29" s="35"/>
      <c r="D29" s="26" t="s">
        <v>42</v>
      </c>
      <c r="F29" s="36" t="s">
        <v>43</v>
      </c>
      <c r="L29" s="209">
        <v>0.2</v>
      </c>
      <c r="M29" s="208"/>
      <c r="N29" s="208"/>
      <c r="O29" s="208"/>
      <c r="P29" s="208"/>
      <c r="Q29" s="37"/>
      <c r="R29" s="37"/>
      <c r="S29" s="37"/>
      <c r="T29" s="37"/>
      <c r="U29" s="37"/>
      <c r="V29" s="37"/>
      <c r="W29" s="207">
        <f>ROUND(AZ94, 2)</f>
        <v>0</v>
      </c>
      <c r="X29" s="208"/>
      <c r="Y29" s="208"/>
      <c r="Z29" s="208"/>
      <c r="AA29" s="208"/>
      <c r="AB29" s="208"/>
      <c r="AC29" s="208"/>
      <c r="AD29" s="208"/>
      <c r="AE29" s="208"/>
      <c r="AF29" s="37"/>
      <c r="AG29" s="37"/>
      <c r="AH29" s="37"/>
      <c r="AI29" s="37"/>
      <c r="AJ29" s="37"/>
      <c r="AK29" s="207">
        <f>ROUND(AV94, 2)</f>
        <v>0</v>
      </c>
      <c r="AL29" s="208"/>
      <c r="AM29" s="208"/>
      <c r="AN29" s="208"/>
      <c r="AO29" s="208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</row>
    <row r="30" spans="1:71" s="3" customFormat="1" ht="14.45" customHeight="1">
      <c r="B30" s="35"/>
      <c r="F30" s="36" t="s">
        <v>44</v>
      </c>
      <c r="L30" s="212">
        <v>0.2</v>
      </c>
      <c r="M30" s="211"/>
      <c r="N30" s="211"/>
      <c r="O30" s="211"/>
      <c r="P30" s="211"/>
      <c r="W30" s="210">
        <f>ROUND(BA94, 2)</f>
        <v>107231.16</v>
      </c>
      <c r="X30" s="211"/>
      <c r="Y30" s="211"/>
      <c r="Z30" s="211"/>
      <c r="AA30" s="211"/>
      <c r="AB30" s="211"/>
      <c r="AC30" s="211"/>
      <c r="AD30" s="211"/>
      <c r="AE30" s="211"/>
      <c r="AK30" s="210">
        <f>ROUND(AW94, 2)</f>
        <v>21446.23</v>
      </c>
      <c r="AL30" s="211"/>
      <c r="AM30" s="211"/>
      <c r="AN30" s="211"/>
      <c r="AO30" s="211"/>
      <c r="AR30" s="35"/>
    </row>
    <row r="31" spans="1:71" s="3" customFormat="1" ht="14.45" hidden="1" customHeight="1">
      <c r="B31" s="35"/>
      <c r="F31" s="26" t="s">
        <v>45</v>
      </c>
      <c r="L31" s="212">
        <v>0.2</v>
      </c>
      <c r="M31" s="211"/>
      <c r="N31" s="211"/>
      <c r="O31" s="211"/>
      <c r="P31" s="211"/>
      <c r="W31" s="210">
        <f>ROUND(BB94, 2)</f>
        <v>0</v>
      </c>
      <c r="X31" s="211"/>
      <c r="Y31" s="211"/>
      <c r="Z31" s="211"/>
      <c r="AA31" s="211"/>
      <c r="AB31" s="211"/>
      <c r="AC31" s="211"/>
      <c r="AD31" s="211"/>
      <c r="AE31" s="211"/>
      <c r="AK31" s="210">
        <v>0</v>
      </c>
      <c r="AL31" s="211"/>
      <c r="AM31" s="211"/>
      <c r="AN31" s="211"/>
      <c r="AO31" s="211"/>
      <c r="AR31" s="35"/>
    </row>
    <row r="32" spans="1:71" s="3" customFormat="1" ht="14.45" hidden="1" customHeight="1">
      <c r="B32" s="35"/>
      <c r="F32" s="26" t="s">
        <v>46</v>
      </c>
      <c r="L32" s="212">
        <v>0.2</v>
      </c>
      <c r="M32" s="211"/>
      <c r="N32" s="211"/>
      <c r="O32" s="211"/>
      <c r="P32" s="211"/>
      <c r="W32" s="210">
        <f>ROUND(BC94, 2)</f>
        <v>0</v>
      </c>
      <c r="X32" s="211"/>
      <c r="Y32" s="211"/>
      <c r="Z32" s="211"/>
      <c r="AA32" s="211"/>
      <c r="AB32" s="211"/>
      <c r="AC32" s="211"/>
      <c r="AD32" s="211"/>
      <c r="AE32" s="211"/>
      <c r="AK32" s="210">
        <v>0</v>
      </c>
      <c r="AL32" s="211"/>
      <c r="AM32" s="211"/>
      <c r="AN32" s="211"/>
      <c r="AO32" s="211"/>
      <c r="AR32" s="35"/>
    </row>
    <row r="33" spans="1:57" s="3" customFormat="1" ht="14.45" hidden="1" customHeight="1">
      <c r="B33" s="35"/>
      <c r="F33" s="36" t="s">
        <v>47</v>
      </c>
      <c r="L33" s="209">
        <v>0</v>
      </c>
      <c r="M33" s="208"/>
      <c r="N33" s="208"/>
      <c r="O33" s="208"/>
      <c r="P33" s="208"/>
      <c r="Q33" s="37"/>
      <c r="R33" s="37"/>
      <c r="S33" s="37"/>
      <c r="T33" s="37"/>
      <c r="U33" s="37"/>
      <c r="V33" s="37"/>
      <c r="W33" s="207">
        <f>ROUND(BD94, 2)</f>
        <v>0</v>
      </c>
      <c r="X33" s="208"/>
      <c r="Y33" s="208"/>
      <c r="Z33" s="208"/>
      <c r="AA33" s="208"/>
      <c r="AB33" s="208"/>
      <c r="AC33" s="208"/>
      <c r="AD33" s="208"/>
      <c r="AE33" s="208"/>
      <c r="AF33" s="37"/>
      <c r="AG33" s="37"/>
      <c r="AH33" s="37"/>
      <c r="AI33" s="37"/>
      <c r="AJ33" s="37"/>
      <c r="AK33" s="207">
        <v>0</v>
      </c>
      <c r="AL33" s="208"/>
      <c r="AM33" s="208"/>
      <c r="AN33" s="208"/>
      <c r="AO33" s="208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30"/>
    </row>
    <row r="35" spans="1:57" s="2" customFormat="1" ht="25.9" customHeight="1">
      <c r="A35" s="30"/>
      <c r="B35" s="31"/>
      <c r="C35" s="39"/>
      <c r="D35" s="40" t="s">
        <v>48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49</v>
      </c>
      <c r="U35" s="41"/>
      <c r="V35" s="41"/>
      <c r="W35" s="41"/>
      <c r="X35" s="213" t="s">
        <v>50</v>
      </c>
      <c r="Y35" s="214"/>
      <c r="Z35" s="214"/>
      <c r="AA35" s="214"/>
      <c r="AB35" s="214"/>
      <c r="AC35" s="41"/>
      <c r="AD35" s="41"/>
      <c r="AE35" s="41"/>
      <c r="AF35" s="41"/>
      <c r="AG35" s="41"/>
      <c r="AH35" s="41"/>
      <c r="AI35" s="41"/>
      <c r="AJ35" s="41"/>
      <c r="AK35" s="215">
        <f>SUM(AK26:AK33)</f>
        <v>128677.39</v>
      </c>
      <c r="AL35" s="214"/>
      <c r="AM35" s="214"/>
      <c r="AN35" s="214"/>
      <c r="AO35" s="216"/>
      <c r="AP35" s="39"/>
      <c r="AQ35" s="39"/>
      <c r="AR35" s="31"/>
      <c r="BE35" s="30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3"/>
      <c r="D49" s="44" t="s">
        <v>51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52</v>
      </c>
      <c r="AI49" s="45"/>
      <c r="AJ49" s="45"/>
      <c r="AK49" s="45"/>
      <c r="AL49" s="45"/>
      <c r="AM49" s="45"/>
      <c r="AN49" s="45"/>
      <c r="AO49" s="45"/>
      <c r="AR49" s="43"/>
    </row>
    <row r="50" spans="1:57" ht="11.25">
      <c r="B50" s="20"/>
      <c r="AR50" s="20"/>
    </row>
    <row r="51" spans="1:57" ht="11.25">
      <c r="B51" s="20"/>
      <c r="AR51" s="20"/>
    </row>
    <row r="52" spans="1:57" ht="11.25">
      <c r="B52" s="20"/>
      <c r="AR52" s="20"/>
    </row>
    <row r="53" spans="1:57" ht="11.25">
      <c r="B53" s="20"/>
      <c r="AR53" s="20"/>
    </row>
    <row r="54" spans="1:57" ht="11.25">
      <c r="B54" s="20"/>
      <c r="AR54" s="20"/>
    </row>
    <row r="55" spans="1:57" ht="11.25">
      <c r="B55" s="20"/>
      <c r="AR55" s="20"/>
    </row>
    <row r="56" spans="1:57" ht="11.25">
      <c r="B56" s="20"/>
      <c r="AR56" s="20"/>
    </row>
    <row r="57" spans="1:57" ht="11.25">
      <c r="B57" s="20"/>
      <c r="AR57" s="20"/>
    </row>
    <row r="58" spans="1:57" ht="11.25">
      <c r="B58" s="20"/>
      <c r="AR58" s="20"/>
    </row>
    <row r="59" spans="1:57" ht="11.25">
      <c r="B59" s="20"/>
      <c r="AR59" s="20"/>
    </row>
    <row r="60" spans="1:57" s="2" customFormat="1" ht="12.75">
      <c r="A60" s="30"/>
      <c r="B60" s="31"/>
      <c r="C60" s="30"/>
      <c r="D60" s="46" t="s">
        <v>53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6" t="s">
        <v>54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6" t="s">
        <v>53</v>
      </c>
      <c r="AI60" s="33"/>
      <c r="AJ60" s="33"/>
      <c r="AK60" s="33"/>
      <c r="AL60" s="33"/>
      <c r="AM60" s="46" t="s">
        <v>54</v>
      </c>
      <c r="AN60" s="33"/>
      <c r="AO60" s="33"/>
      <c r="AP60" s="30"/>
      <c r="AQ60" s="30"/>
      <c r="AR60" s="31"/>
      <c r="BE60" s="30"/>
    </row>
    <row r="61" spans="1:57" ht="11.25">
      <c r="B61" s="20"/>
      <c r="AR61" s="20"/>
    </row>
    <row r="62" spans="1:57" ht="11.25">
      <c r="B62" s="20"/>
      <c r="AR62" s="20"/>
    </row>
    <row r="63" spans="1:57" ht="11.25">
      <c r="B63" s="20"/>
      <c r="AR63" s="20"/>
    </row>
    <row r="64" spans="1:57" s="2" customFormat="1" ht="12.75">
      <c r="A64" s="30"/>
      <c r="B64" s="31"/>
      <c r="C64" s="30"/>
      <c r="D64" s="44" t="s">
        <v>55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56</v>
      </c>
      <c r="AI64" s="47"/>
      <c r="AJ64" s="47"/>
      <c r="AK64" s="47"/>
      <c r="AL64" s="47"/>
      <c r="AM64" s="47"/>
      <c r="AN64" s="47"/>
      <c r="AO64" s="47"/>
      <c r="AP64" s="30"/>
      <c r="AQ64" s="30"/>
      <c r="AR64" s="31"/>
      <c r="BE64" s="30"/>
    </row>
    <row r="65" spans="1:57" ht="11.25">
      <c r="B65" s="20"/>
      <c r="AR65" s="20"/>
    </row>
    <row r="66" spans="1:57" ht="11.25">
      <c r="B66" s="20"/>
      <c r="AR66" s="20"/>
    </row>
    <row r="67" spans="1:57" ht="11.25">
      <c r="B67" s="20"/>
      <c r="AR67" s="20"/>
    </row>
    <row r="68" spans="1:57" ht="11.25">
      <c r="B68" s="20"/>
      <c r="AR68" s="20"/>
    </row>
    <row r="69" spans="1:57" ht="11.25">
      <c r="B69" s="20"/>
      <c r="AR69" s="20"/>
    </row>
    <row r="70" spans="1:57" ht="11.25">
      <c r="B70" s="20"/>
      <c r="AR70" s="20"/>
    </row>
    <row r="71" spans="1:57" ht="11.25">
      <c r="B71" s="20"/>
      <c r="AR71" s="20"/>
    </row>
    <row r="72" spans="1:57" ht="11.25">
      <c r="B72" s="20"/>
      <c r="AR72" s="20"/>
    </row>
    <row r="73" spans="1:57" ht="11.25">
      <c r="B73" s="20"/>
      <c r="AR73" s="20"/>
    </row>
    <row r="74" spans="1:57" ht="11.25">
      <c r="B74" s="20"/>
      <c r="AR74" s="20"/>
    </row>
    <row r="75" spans="1:57" s="2" customFormat="1" ht="12.75">
      <c r="A75" s="30"/>
      <c r="B75" s="31"/>
      <c r="C75" s="30"/>
      <c r="D75" s="46" t="s">
        <v>53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6" t="s">
        <v>54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6" t="s">
        <v>53</v>
      </c>
      <c r="AI75" s="33"/>
      <c r="AJ75" s="33"/>
      <c r="AK75" s="33"/>
      <c r="AL75" s="33"/>
      <c r="AM75" s="46" t="s">
        <v>54</v>
      </c>
      <c r="AN75" s="33"/>
      <c r="AO75" s="33"/>
      <c r="AP75" s="30"/>
      <c r="AQ75" s="30"/>
      <c r="AR75" s="31"/>
      <c r="BE75" s="30"/>
    </row>
    <row r="76" spans="1:57" s="2" customFormat="1" ht="11.25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1"/>
      <c r="BE77" s="30"/>
    </row>
    <row r="81" spans="1:90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1"/>
      <c r="BE81" s="30"/>
    </row>
    <row r="82" spans="1:90" s="2" customFormat="1" ht="24.95" customHeight="1">
      <c r="A82" s="30"/>
      <c r="B82" s="31"/>
      <c r="C82" s="21" t="s">
        <v>57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0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0" s="4" customFormat="1" ht="12" customHeight="1">
      <c r="B84" s="52"/>
      <c r="C84" s="26" t="s">
        <v>11</v>
      </c>
      <c r="L84" s="4" t="str">
        <f>K5</f>
        <v>2021-45</v>
      </c>
      <c r="AR84" s="52"/>
    </row>
    <row r="85" spans="1:90" s="5" customFormat="1" ht="36.950000000000003" customHeight="1">
      <c r="B85" s="53"/>
      <c r="C85" s="54" t="s">
        <v>13</v>
      </c>
      <c r="L85" s="217" t="str">
        <f>K6</f>
        <v>Vzorový rodinný dom</v>
      </c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R85" s="53"/>
    </row>
    <row r="86" spans="1:90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0" s="2" customFormat="1" ht="12" customHeight="1">
      <c r="A87" s="30"/>
      <c r="B87" s="31"/>
      <c r="C87" s="26" t="s">
        <v>19</v>
      </c>
      <c r="D87" s="30"/>
      <c r="E87" s="30"/>
      <c r="F87" s="30"/>
      <c r="G87" s="30"/>
      <c r="H87" s="30"/>
      <c r="I87" s="30"/>
      <c r="J87" s="30"/>
      <c r="K87" s="30"/>
      <c r="L87" s="55" t="str">
        <f>IF(K8="","",K8)</f>
        <v>Trenčín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6" t="s">
        <v>21</v>
      </c>
      <c r="AJ87" s="30"/>
      <c r="AK87" s="30"/>
      <c r="AL87" s="30"/>
      <c r="AM87" s="219" t="str">
        <f>IF(AN8= "","",AN8)</f>
        <v>17. 12. 2021</v>
      </c>
      <c r="AN87" s="219"/>
      <c r="AO87" s="30"/>
      <c r="AP87" s="30"/>
      <c r="AQ87" s="30"/>
      <c r="AR87" s="31"/>
      <c r="BE87" s="30"/>
    </row>
    <row r="88" spans="1:90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0" s="2" customFormat="1" ht="15.2" customHeight="1">
      <c r="A89" s="30"/>
      <c r="B89" s="31"/>
      <c r="C89" s="26" t="s">
        <v>27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>Ján Horvát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6" t="s">
        <v>32</v>
      </c>
      <c r="AJ89" s="30"/>
      <c r="AK89" s="30"/>
      <c r="AL89" s="30"/>
      <c r="AM89" s="220" t="str">
        <f>IF(E17="","",E17)</f>
        <v>Ing. Ján Horvát</v>
      </c>
      <c r="AN89" s="221"/>
      <c r="AO89" s="221"/>
      <c r="AP89" s="221"/>
      <c r="AQ89" s="30"/>
      <c r="AR89" s="31"/>
      <c r="AS89" s="222" t="s">
        <v>58</v>
      </c>
      <c r="AT89" s="223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0"/>
    </row>
    <row r="90" spans="1:90" s="2" customFormat="1" ht="15.2" customHeight="1">
      <c r="A90" s="30"/>
      <c r="B90" s="31"/>
      <c r="C90" s="26" t="s">
        <v>31</v>
      </c>
      <c r="D90" s="30"/>
      <c r="E90" s="30"/>
      <c r="F90" s="30"/>
      <c r="G90" s="30"/>
      <c r="H90" s="30"/>
      <c r="I90" s="30"/>
      <c r="J90" s="30"/>
      <c r="K90" s="30"/>
      <c r="L90" s="4" t="str">
        <f>IF(E14="","",E14)</f>
        <v>Ján Horvát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6" t="s">
        <v>35</v>
      </c>
      <c r="AJ90" s="30"/>
      <c r="AK90" s="30"/>
      <c r="AL90" s="30"/>
      <c r="AM90" s="220" t="str">
        <f>IF(E20="","",E20)</f>
        <v>pripravar.sk</v>
      </c>
      <c r="AN90" s="221"/>
      <c r="AO90" s="221"/>
      <c r="AP90" s="221"/>
      <c r="AQ90" s="30"/>
      <c r="AR90" s="31"/>
      <c r="AS90" s="224"/>
      <c r="AT90" s="225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0"/>
    </row>
    <row r="91" spans="1:90" s="2" customFormat="1" ht="10.9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24"/>
      <c r="AT91" s="225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0"/>
    </row>
    <row r="92" spans="1:90" s="2" customFormat="1" ht="29.25" customHeight="1">
      <c r="A92" s="30"/>
      <c r="B92" s="31"/>
      <c r="C92" s="226" t="s">
        <v>59</v>
      </c>
      <c r="D92" s="227"/>
      <c r="E92" s="227"/>
      <c r="F92" s="227"/>
      <c r="G92" s="227"/>
      <c r="H92" s="61"/>
      <c r="I92" s="228" t="s">
        <v>60</v>
      </c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9" t="s">
        <v>61</v>
      </c>
      <c r="AH92" s="227"/>
      <c r="AI92" s="227"/>
      <c r="AJ92" s="227"/>
      <c r="AK92" s="227"/>
      <c r="AL92" s="227"/>
      <c r="AM92" s="227"/>
      <c r="AN92" s="228" t="s">
        <v>62</v>
      </c>
      <c r="AO92" s="227"/>
      <c r="AP92" s="230"/>
      <c r="AQ92" s="62" t="s">
        <v>63</v>
      </c>
      <c r="AR92" s="31"/>
      <c r="AS92" s="63" t="s">
        <v>64</v>
      </c>
      <c r="AT92" s="64" t="s">
        <v>65</v>
      </c>
      <c r="AU92" s="64" t="s">
        <v>66</v>
      </c>
      <c r="AV92" s="64" t="s">
        <v>67</v>
      </c>
      <c r="AW92" s="64" t="s">
        <v>68</v>
      </c>
      <c r="AX92" s="64" t="s">
        <v>69</v>
      </c>
      <c r="AY92" s="64" t="s">
        <v>70</v>
      </c>
      <c r="AZ92" s="64" t="s">
        <v>71</v>
      </c>
      <c r="BA92" s="64" t="s">
        <v>72</v>
      </c>
      <c r="BB92" s="64" t="s">
        <v>73</v>
      </c>
      <c r="BC92" s="64" t="s">
        <v>74</v>
      </c>
      <c r="BD92" s="65" t="s">
        <v>75</v>
      </c>
      <c r="BE92" s="30"/>
    </row>
    <row r="93" spans="1:90" s="2" customFormat="1" ht="10.9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0"/>
    </row>
    <row r="94" spans="1:90" s="6" customFormat="1" ht="32.450000000000003" customHeight="1">
      <c r="B94" s="69"/>
      <c r="C94" s="70" t="s">
        <v>76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34">
        <f>ROUND(AG95,2)</f>
        <v>107231.16</v>
      </c>
      <c r="AH94" s="234"/>
      <c r="AI94" s="234"/>
      <c r="AJ94" s="234"/>
      <c r="AK94" s="234"/>
      <c r="AL94" s="234"/>
      <c r="AM94" s="234"/>
      <c r="AN94" s="235">
        <f>SUM(AG94,AT94)</f>
        <v>128677.39</v>
      </c>
      <c r="AO94" s="235"/>
      <c r="AP94" s="235"/>
      <c r="AQ94" s="73" t="s">
        <v>1</v>
      </c>
      <c r="AR94" s="69"/>
      <c r="AS94" s="74">
        <f>ROUND(AS95,2)</f>
        <v>0</v>
      </c>
      <c r="AT94" s="75">
        <f>ROUND(SUM(AV94:AW94),2)</f>
        <v>21446.23</v>
      </c>
      <c r="AU94" s="76">
        <f>ROUND(AU95,5)</f>
        <v>2456.66417</v>
      </c>
      <c r="AV94" s="75">
        <f>ROUND(AZ94*L29,2)</f>
        <v>0</v>
      </c>
      <c r="AW94" s="75">
        <f>ROUND(BA94*L30,2)</f>
        <v>21446.23</v>
      </c>
      <c r="AX94" s="75">
        <f>ROUND(BB94*L29,2)</f>
        <v>0</v>
      </c>
      <c r="AY94" s="75">
        <f>ROUND(BC94*L30,2)</f>
        <v>0</v>
      </c>
      <c r="AZ94" s="75">
        <f>ROUND(AZ95,2)</f>
        <v>0</v>
      </c>
      <c r="BA94" s="75">
        <f>ROUND(BA95,2)</f>
        <v>107231.16</v>
      </c>
      <c r="BB94" s="75">
        <f>ROUND(BB95,2)</f>
        <v>0</v>
      </c>
      <c r="BC94" s="75">
        <f>ROUND(BC95,2)</f>
        <v>0</v>
      </c>
      <c r="BD94" s="77">
        <f>ROUND(BD95,2)</f>
        <v>0</v>
      </c>
      <c r="BS94" s="78" t="s">
        <v>77</v>
      </c>
      <c r="BT94" s="78" t="s">
        <v>78</v>
      </c>
      <c r="BV94" s="78" t="s">
        <v>79</v>
      </c>
      <c r="BW94" s="78" t="s">
        <v>4</v>
      </c>
      <c r="BX94" s="78" t="s">
        <v>80</v>
      </c>
      <c r="CL94" s="78" t="s">
        <v>16</v>
      </c>
    </row>
    <row r="95" spans="1:90" s="7" customFormat="1" ht="16.5" customHeight="1">
      <c r="A95" s="79" t="s">
        <v>81</v>
      </c>
      <c r="B95" s="80"/>
      <c r="C95" s="81"/>
      <c r="D95" s="233" t="s">
        <v>12</v>
      </c>
      <c r="E95" s="233"/>
      <c r="F95" s="233"/>
      <c r="G95" s="233"/>
      <c r="H95" s="233"/>
      <c r="I95" s="82"/>
      <c r="J95" s="233" t="s">
        <v>14</v>
      </c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1">
        <f>'2021-45 - Vzorový rodinný...'!J28</f>
        <v>107231.16</v>
      </c>
      <c r="AH95" s="232"/>
      <c r="AI95" s="232"/>
      <c r="AJ95" s="232"/>
      <c r="AK95" s="232"/>
      <c r="AL95" s="232"/>
      <c r="AM95" s="232"/>
      <c r="AN95" s="231">
        <f>SUM(AG95,AT95)</f>
        <v>128677.39</v>
      </c>
      <c r="AO95" s="232"/>
      <c r="AP95" s="232"/>
      <c r="AQ95" s="83" t="s">
        <v>82</v>
      </c>
      <c r="AR95" s="80"/>
      <c r="AS95" s="84">
        <v>0</v>
      </c>
      <c r="AT95" s="85">
        <f>ROUND(SUM(AV95:AW95),2)</f>
        <v>21446.23</v>
      </c>
      <c r="AU95" s="86">
        <f>'2021-45 - Vzorový rodinný...'!P136</f>
        <v>2456.6641676300005</v>
      </c>
      <c r="AV95" s="85">
        <f>'2021-45 - Vzorový rodinný...'!J31</f>
        <v>0</v>
      </c>
      <c r="AW95" s="85">
        <f>'2021-45 - Vzorový rodinný...'!J32</f>
        <v>21446.23</v>
      </c>
      <c r="AX95" s="85">
        <f>'2021-45 - Vzorový rodinný...'!J33</f>
        <v>0</v>
      </c>
      <c r="AY95" s="85">
        <f>'2021-45 - Vzorový rodinný...'!J34</f>
        <v>0</v>
      </c>
      <c r="AZ95" s="85">
        <f>'2021-45 - Vzorový rodinný...'!F31</f>
        <v>0</v>
      </c>
      <c r="BA95" s="85">
        <f>'2021-45 - Vzorový rodinný...'!F32</f>
        <v>107231.16</v>
      </c>
      <c r="BB95" s="85">
        <f>'2021-45 - Vzorový rodinný...'!F33</f>
        <v>0</v>
      </c>
      <c r="BC95" s="85">
        <f>'2021-45 - Vzorový rodinný...'!F34</f>
        <v>0</v>
      </c>
      <c r="BD95" s="87">
        <f>'2021-45 - Vzorový rodinný...'!F35</f>
        <v>0</v>
      </c>
      <c r="BT95" s="88" t="s">
        <v>83</v>
      </c>
      <c r="BU95" s="88" t="s">
        <v>84</v>
      </c>
      <c r="BV95" s="88" t="s">
        <v>79</v>
      </c>
      <c r="BW95" s="88" t="s">
        <v>4</v>
      </c>
      <c r="BX95" s="88" t="s">
        <v>80</v>
      </c>
      <c r="CL95" s="88" t="s">
        <v>16</v>
      </c>
    </row>
    <row r="96" spans="1:90" s="2" customFormat="1" ht="30" customHeight="1">
      <c r="A96" s="30"/>
      <c r="B96" s="31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1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s="2" customFormat="1" ht="6.95" customHeight="1">
      <c r="A97" s="30"/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31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</sheetData>
  <mergeCells count="40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2021-45 - Vzorový rodinný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03"/>
  <sheetViews>
    <sheetView showGridLines="0" topLeftCell="A585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56" ht="11.25">
      <c r="A1" s="89"/>
    </row>
    <row r="2" spans="1:56" s="1" customFormat="1" ht="36.950000000000003" customHeight="1">
      <c r="L2" s="236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4</v>
      </c>
      <c r="AZ2" s="90" t="s">
        <v>85</v>
      </c>
      <c r="BA2" s="90" t="s">
        <v>86</v>
      </c>
      <c r="BB2" s="90" t="s">
        <v>1</v>
      </c>
      <c r="BC2" s="90" t="s">
        <v>87</v>
      </c>
      <c r="BD2" s="90" t="s">
        <v>88</v>
      </c>
    </row>
    <row r="3" spans="1:5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  <c r="AZ3" s="90" t="s">
        <v>89</v>
      </c>
      <c r="BA3" s="90" t="s">
        <v>90</v>
      </c>
      <c r="BB3" s="90" t="s">
        <v>1</v>
      </c>
      <c r="BC3" s="90" t="s">
        <v>91</v>
      </c>
      <c r="BD3" s="90" t="s">
        <v>88</v>
      </c>
    </row>
    <row r="4" spans="1:56" s="1" customFormat="1" ht="24.95" customHeight="1">
      <c r="B4" s="20"/>
      <c r="D4" s="21" t="s">
        <v>92</v>
      </c>
      <c r="L4" s="20"/>
      <c r="M4" s="91" t="s">
        <v>9</v>
      </c>
      <c r="AT4" s="17" t="s">
        <v>3</v>
      </c>
      <c r="AZ4" s="90" t="s">
        <v>93</v>
      </c>
      <c r="BA4" s="90" t="s">
        <v>94</v>
      </c>
      <c r="BB4" s="90" t="s">
        <v>1</v>
      </c>
      <c r="BC4" s="90" t="s">
        <v>95</v>
      </c>
      <c r="BD4" s="90" t="s">
        <v>88</v>
      </c>
    </row>
    <row r="5" spans="1:56" s="1" customFormat="1" ht="6.95" customHeight="1">
      <c r="B5" s="20"/>
      <c r="L5" s="20"/>
      <c r="AZ5" s="90" t="s">
        <v>96</v>
      </c>
      <c r="BA5" s="90" t="s">
        <v>97</v>
      </c>
      <c r="BB5" s="90" t="s">
        <v>98</v>
      </c>
      <c r="BC5" s="90" t="s">
        <v>99</v>
      </c>
      <c r="BD5" s="90" t="s">
        <v>88</v>
      </c>
    </row>
    <row r="6" spans="1:56" s="2" customFormat="1" ht="12" customHeight="1">
      <c r="A6" s="30"/>
      <c r="B6" s="31"/>
      <c r="C6" s="30"/>
      <c r="D6" s="26" t="s">
        <v>13</v>
      </c>
      <c r="E6" s="30"/>
      <c r="F6" s="30"/>
      <c r="G6" s="30"/>
      <c r="H6" s="30"/>
      <c r="I6" s="30"/>
      <c r="J6" s="30"/>
      <c r="K6" s="30"/>
      <c r="L6" s="43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Z6" s="90" t="s">
        <v>100</v>
      </c>
      <c r="BA6" s="90" t="s">
        <v>101</v>
      </c>
      <c r="BB6" s="90" t="s">
        <v>98</v>
      </c>
      <c r="BC6" s="90" t="s">
        <v>102</v>
      </c>
      <c r="BD6" s="90" t="s">
        <v>88</v>
      </c>
    </row>
    <row r="7" spans="1:56" s="2" customFormat="1" ht="16.5" customHeight="1">
      <c r="A7" s="30"/>
      <c r="B7" s="31"/>
      <c r="C7" s="30"/>
      <c r="D7" s="30"/>
      <c r="E7" s="217" t="s">
        <v>14</v>
      </c>
      <c r="F7" s="237"/>
      <c r="G7" s="237"/>
      <c r="H7" s="237"/>
      <c r="I7" s="30"/>
      <c r="J7" s="30"/>
      <c r="K7" s="30"/>
      <c r="L7" s="43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Z7" s="90" t="s">
        <v>103</v>
      </c>
      <c r="BA7" s="90" t="s">
        <v>104</v>
      </c>
      <c r="BB7" s="90" t="s">
        <v>98</v>
      </c>
      <c r="BC7" s="90" t="s">
        <v>105</v>
      </c>
      <c r="BD7" s="90" t="s">
        <v>88</v>
      </c>
    </row>
    <row r="8" spans="1:56" s="2" customFormat="1" ht="11.25">
      <c r="A8" s="30"/>
      <c r="B8" s="31"/>
      <c r="C8" s="30"/>
      <c r="D8" s="30"/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Z8" s="90" t="s">
        <v>106</v>
      </c>
      <c r="BA8" s="90" t="s">
        <v>107</v>
      </c>
      <c r="BB8" s="90" t="s">
        <v>98</v>
      </c>
      <c r="BC8" s="90" t="s">
        <v>108</v>
      </c>
      <c r="BD8" s="90" t="s">
        <v>88</v>
      </c>
    </row>
    <row r="9" spans="1:56" s="2" customFormat="1" ht="12" customHeight="1">
      <c r="A9" s="30"/>
      <c r="B9" s="31"/>
      <c r="C9" s="30"/>
      <c r="D9" s="26" t="s">
        <v>15</v>
      </c>
      <c r="E9" s="30"/>
      <c r="F9" s="24" t="s">
        <v>16</v>
      </c>
      <c r="G9" s="30"/>
      <c r="H9" s="30"/>
      <c r="I9" s="26" t="s">
        <v>17</v>
      </c>
      <c r="J9" s="24" t="s">
        <v>18</v>
      </c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Z9" s="90" t="s">
        <v>109</v>
      </c>
      <c r="BA9" s="90" t="s">
        <v>110</v>
      </c>
      <c r="BB9" s="90" t="s">
        <v>98</v>
      </c>
      <c r="BC9" s="90" t="s">
        <v>111</v>
      </c>
      <c r="BD9" s="90" t="s">
        <v>88</v>
      </c>
    </row>
    <row r="10" spans="1:56" s="2" customFormat="1" ht="12" customHeight="1">
      <c r="A10" s="30"/>
      <c r="B10" s="31"/>
      <c r="C10" s="30"/>
      <c r="D10" s="26" t="s">
        <v>19</v>
      </c>
      <c r="E10" s="30"/>
      <c r="F10" s="24" t="s">
        <v>20</v>
      </c>
      <c r="G10" s="30"/>
      <c r="H10" s="30"/>
      <c r="I10" s="26" t="s">
        <v>21</v>
      </c>
      <c r="J10" s="56" t="str">
        <f>'Rekapitulácia stavby'!AN8</f>
        <v>17. 12. 2021</v>
      </c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56" s="2" customFormat="1" ht="21.75" customHeight="1">
      <c r="A11" s="30"/>
      <c r="B11" s="31"/>
      <c r="C11" s="30"/>
      <c r="D11" s="23" t="s">
        <v>23</v>
      </c>
      <c r="E11" s="30"/>
      <c r="F11" s="27" t="s">
        <v>24</v>
      </c>
      <c r="G11" s="30"/>
      <c r="H11" s="30"/>
      <c r="I11" s="23" t="s">
        <v>25</v>
      </c>
      <c r="J11" s="27" t="s">
        <v>26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56" s="2" customFormat="1" ht="12" customHeight="1">
      <c r="A12" s="30"/>
      <c r="B12" s="31"/>
      <c r="C12" s="30"/>
      <c r="D12" s="26" t="s">
        <v>27</v>
      </c>
      <c r="E12" s="30"/>
      <c r="F12" s="30"/>
      <c r="G12" s="30"/>
      <c r="H12" s="30"/>
      <c r="I12" s="26" t="s">
        <v>28</v>
      </c>
      <c r="J12" s="24" t="s">
        <v>1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56" s="2" customFormat="1" ht="18" customHeight="1">
      <c r="A13" s="30"/>
      <c r="B13" s="31"/>
      <c r="C13" s="30"/>
      <c r="D13" s="30"/>
      <c r="E13" s="24" t="s">
        <v>29</v>
      </c>
      <c r="F13" s="30"/>
      <c r="G13" s="30"/>
      <c r="H13" s="30"/>
      <c r="I13" s="26" t="s">
        <v>30</v>
      </c>
      <c r="J13" s="24" t="s">
        <v>1</v>
      </c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56" s="2" customFormat="1" ht="6.95" customHeight="1">
      <c r="A14" s="30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56" s="2" customFormat="1" ht="12" customHeight="1">
      <c r="A15" s="30"/>
      <c r="B15" s="31"/>
      <c r="C15" s="30"/>
      <c r="D15" s="26" t="s">
        <v>31</v>
      </c>
      <c r="E15" s="30"/>
      <c r="F15" s="30"/>
      <c r="G15" s="30"/>
      <c r="H15" s="30"/>
      <c r="I15" s="26" t="s">
        <v>28</v>
      </c>
      <c r="J15" s="24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56" s="2" customFormat="1" ht="18" customHeight="1">
      <c r="A16" s="30"/>
      <c r="B16" s="31"/>
      <c r="C16" s="30"/>
      <c r="D16" s="30"/>
      <c r="E16" s="24" t="s">
        <v>29</v>
      </c>
      <c r="F16" s="30"/>
      <c r="G16" s="30"/>
      <c r="H16" s="30"/>
      <c r="I16" s="26" t="s">
        <v>30</v>
      </c>
      <c r="J16" s="24" t="s">
        <v>1</v>
      </c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6.95" customHeight="1">
      <c r="A17" s="30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2" customHeight="1">
      <c r="A18" s="30"/>
      <c r="B18" s="31"/>
      <c r="C18" s="30"/>
      <c r="D18" s="26" t="s">
        <v>32</v>
      </c>
      <c r="E18" s="30"/>
      <c r="F18" s="30"/>
      <c r="G18" s="30"/>
      <c r="H18" s="30"/>
      <c r="I18" s="26" t="s">
        <v>28</v>
      </c>
      <c r="J18" s="24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8" customHeight="1">
      <c r="A19" s="30"/>
      <c r="B19" s="31"/>
      <c r="C19" s="30"/>
      <c r="D19" s="30"/>
      <c r="E19" s="24" t="s">
        <v>33</v>
      </c>
      <c r="F19" s="30"/>
      <c r="G19" s="30"/>
      <c r="H19" s="30"/>
      <c r="I19" s="26" t="s">
        <v>30</v>
      </c>
      <c r="J19" s="24" t="s">
        <v>1</v>
      </c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6.95" customHeight="1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2" customHeight="1">
      <c r="A21" s="30"/>
      <c r="B21" s="31"/>
      <c r="C21" s="30"/>
      <c r="D21" s="26" t="s">
        <v>35</v>
      </c>
      <c r="E21" s="30"/>
      <c r="F21" s="30"/>
      <c r="G21" s="30"/>
      <c r="H21" s="30"/>
      <c r="I21" s="26" t="s">
        <v>28</v>
      </c>
      <c r="J21" s="24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8" customHeight="1">
      <c r="A22" s="30"/>
      <c r="B22" s="31"/>
      <c r="C22" s="30"/>
      <c r="D22" s="30"/>
      <c r="E22" s="24" t="s">
        <v>36</v>
      </c>
      <c r="F22" s="30"/>
      <c r="G22" s="30"/>
      <c r="H22" s="30"/>
      <c r="I22" s="26" t="s">
        <v>30</v>
      </c>
      <c r="J22" s="24" t="s">
        <v>1</v>
      </c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6.95" customHeight="1">
      <c r="A23" s="30"/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2" customHeight="1">
      <c r="A24" s="30"/>
      <c r="B24" s="31"/>
      <c r="C24" s="30"/>
      <c r="D24" s="26" t="s">
        <v>37</v>
      </c>
      <c r="E24" s="30"/>
      <c r="F24" s="30"/>
      <c r="G24" s="30"/>
      <c r="H24" s="30"/>
      <c r="I24" s="30"/>
      <c r="J24" s="30"/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8" customFormat="1" ht="16.5" customHeight="1">
      <c r="A25" s="92"/>
      <c r="B25" s="93"/>
      <c r="C25" s="92"/>
      <c r="D25" s="92"/>
      <c r="E25" s="203" t="s">
        <v>1</v>
      </c>
      <c r="F25" s="203"/>
      <c r="G25" s="203"/>
      <c r="H25" s="203"/>
      <c r="I25" s="92"/>
      <c r="J25" s="92"/>
      <c r="K25" s="92"/>
      <c r="L25" s="94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</row>
    <row r="26" spans="1:31" s="2" customFormat="1" ht="6.95" customHeight="1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5" customHeight="1">
      <c r="A27" s="30"/>
      <c r="B27" s="31"/>
      <c r="C27" s="30"/>
      <c r="D27" s="67"/>
      <c r="E27" s="67"/>
      <c r="F27" s="67"/>
      <c r="G27" s="67"/>
      <c r="H27" s="67"/>
      <c r="I27" s="67"/>
      <c r="J27" s="67"/>
      <c r="K27" s="67"/>
      <c r="L27" s="43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25.35" customHeight="1">
      <c r="A28" s="30"/>
      <c r="B28" s="31"/>
      <c r="C28" s="30"/>
      <c r="D28" s="95" t="s">
        <v>38</v>
      </c>
      <c r="E28" s="30"/>
      <c r="F28" s="30"/>
      <c r="G28" s="30"/>
      <c r="H28" s="30"/>
      <c r="I28" s="30"/>
      <c r="J28" s="72">
        <f>ROUND(J136, 2)</f>
        <v>107231.16</v>
      </c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4.45" customHeight="1">
      <c r="A30" s="30"/>
      <c r="B30" s="31"/>
      <c r="C30" s="30"/>
      <c r="D30" s="30"/>
      <c r="E30" s="30"/>
      <c r="F30" s="34" t="s">
        <v>40</v>
      </c>
      <c r="G30" s="30"/>
      <c r="H30" s="30"/>
      <c r="I30" s="34" t="s">
        <v>39</v>
      </c>
      <c r="J30" s="34" t="s">
        <v>41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14.45" customHeight="1">
      <c r="A31" s="30"/>
      <c r="B31" s="31"/>
      <c r="C31" s="30"/>
      <c r="D31" s="96" t="s">
        <v>42</v>
      </c>
      <c r="E31" s="36" t="s">
        <v>43</v>
      </c>
      <c r="F31" s="97">
        <f>ROUND((SUM(BE136:BE602)),  2)</f>
        <v>0</v>
      </c>
      <c r="G31" s="98"/>
      <c r="H31" s="98"/>
      <c r="I31" s="99">
        <v>0.2</v>
      </c>
      <c r="J31" s="97">
        <f>ROUND(((SUM(BE136:BE602))*I31),  2)</f>
        <v>0</v>
      </c>
      <c r="K31" s="30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6" t="s">
        <v>44</v>
      </c>
      <c r="F32" s="100">
        <f>ROUND((SUM(BF136:BF602)),  2)</f>
        <v>107231.16</v>
      </c>
      <c r="G32" s="30"/>
      <c r="H32" s="30"/>
      <c r="I32" s="101">
        <v>0.2</v>
      </c>
      <c r="J32" s="100">
        <f>ROUND(((SUM(BF136:BF602))*I32),  2)</f>
        <v>21446.23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30"/>
      <c r="E33" s="26" t="s">
        <v>45</v>
      </c>
      <c r="F33" s="100">
        <f>ROUND((SUM(BG136:BG602)),  2)</f>
        <v>0</v>
      </c>
      <c r="G33" s="30"/>
      <c r="H33" s="30"/>
      <c r="I33" s="101">
        <v>0.2</v>
      </c>
      <c r="J33" s="100">
        <f>0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6" t="s">
        <v>46</v>
      </c>
      <c r="F34" s="100">
        <f>ROUND((SUM(BH136:BH602)),  2)</f>
        <v>0</v>
      </c>
      <c r="G34" s="30"/>
      <c r="H34" s="30"/>
      <c r="I34" s="101">
        <v>0.2</v>
      </c>
      <c r="J34" s="100">
        <f>0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36" t="s">
        <v>47</v>
      </c>
      <c r="F35" s="97">
        <f>ROUND((SUM(BI136:BI602)),  2)</f>
        <v>0</v>
      </c>
      <c r="G35" s="98"/>
      <c r="H35" s="98"/>
      <c r="I35" s="99">
        <v>0</v>
      </c>
      <c r="J35" s="97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25.35" customHeight="1">
      <c r="A37" s="30"/>
      <c r="B37" s="31"/>
      <c r="C37" s="102"/>
      <c r="D37" s="103" t="s">
        <v>48</v>
      </c>
      <c r="E37" s="61"/>
      <c r="F37" s="61"/>
      <c r="G37" s="104" t="s">
        <v>49</v>
      </c>
      <c r="H37" s="105" t="s">
        <v>50</v>
      </c>
      <c r="I37" s="61"/>
      <c r="J37" s="106">
        <f>SUM(J28:J35)</f>
        <v>128677.39</v>
      </c>
      <c r="K37" s="107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1" customFormat="1" ht="14.45" customHeight="1">
      <c r="B39" s="20"/>
      <c r="L39" s="20"/>
    </row>
    <row r="40" spans="1:31" s="1" customFormat="1" ht="14.45" customHeight="1">
      <c r="B40" s="20"/>
      <c r="L40" s="20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2" customFormat="1" ht="14.45" customHeight="1">
      <c r="B49" s="43"/>
      <c r="D49" s="44" t="s">
        <v>51</v>
      </c>
      <c r="E49" s="45"/>
      <c r="F49" s="45"/>
      <c r="G49" s="44" t="s">
        <v>52</v>
      </c>
      <c r="H49" s="45"/>
      <c r="I49" s="45"/>
      <c r="J49" s="45"/>
      <c r="K49" s="45"/>
      <c r="L49" s="43"/>
    </row>
    <row r="50" spans="1:31" ht="11.25">
      <c r="B50" s="20"/>
      <c r="L50" s="20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s="2" customFormat="1" ht="12.75">
      <c r="A60" s="30"/>
      <c r="B60" s="31"/>
      <c r="C60" s="30"/>
      <c r="D60" s="46" t="s">
        <v>53</v>
      </c>
      <c r="E60" s="33"/>
      <c r="F60" s="108" t="s">
        <v>54</v>
      </c>
      <c r="G60" s="46" t="s">
        <v>53</v>
      </c>
      <c r="H60" s="33"/>
      <c r="I60" s="33"/>
      <c r="J60" s="109" t="s">
        <v>54</v>
      </c>
      <c r="K60" s="33"/>
      <c r="L60" s="43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31" ht="11.25">
      <c r="B61" s="20"/>
      <c r="L61" s="20"/>
    </row>
    <row r="62" spans="1:31" ht="11.25">
      <c r="B62" s="20"/>
      <c r="L62" s="20"/>
    </row>
    <row r="63" spans="1:31" ht="11.25">
      <c r="B63" s="20"/>
      <c r="L63" s="20"/>
    </row>
    <row r="64" spans="1:31" s="2" customFormat="1" ht="12.75">
      <c r="A64" s="30"/>
      <c r="B64" s="31"/>
      <c r="C64" s="30"/>
      <c r="D64" s="44" t="s">
        <v>55</v>
      </c>
      <c r="E64" s="47"/>
      <c r="F64" s="47"/>
      <c r="G64" s="44" t="s">
        <v>56</v>
      </c>
      <c r="H64" s="47"/>
      <c r="I64" s="47"/>
      <c r="J64" s="47"/>
      <c r="K64" s="47"/>
      <c r="L64" s="43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spans="1:31" ht="11.25">
      <c r="B65" s="20"/>
      <c r="L65" s="20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s="2" customFormat="1" ht="12.75">
      <c r="A75" s="30"/>
      <c r="B75" s="31"/>
      <c r="C75" s="30"/>
      <c r="D75" s="46" t="s">
        <v>53</v>
      </c>
      <c r="E75" s="33"/>
      <c r="F75" s="108" t="s">
        <v>54</v>
      </c>
      <c r="G75" s="46" t="s">
        <v>53</v>
      </c>
      <c r="H75" s="33"/>
      <c r="I75" s="33"/>
      <c r="J75" s="109" t="s">
        <v>54</v>
      </c>
      <c r="K75" s="33"/>
      <c r="L75" s="43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pans="1:31" s="2" customFormat="1" ht="14.45" customHeight="1">
      <c r="A76" s="30"/>
      <c r="B76" s="48"/>
      <c r="C76" s="49"/>
      <c r="D76" s="49"/>
      <c r="E76" s="49"/>
      <c r="F76" s="49"/>
      <c r="G76" s="49"/>
      <c r="H76" s="49"/>
      <c r="I76" s="49"/>
      <c r="J76" s="49"/>
      <c r="K76" s="49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80" spans="1:31" s="2" customFormat="1" ht="6.95" customHeight="1">
      <c r="A80" s="30"/>
      <c r="B80" s="50"/>
      <c r="C80" s="51"/>
      <c r="D80" s="51"/>
      <c r="E80" s="51"/>
      <c r="F80" s="51"/>
      <c r="G80" s="51"/>
      <c r="H80" s="51"/>
      <c r="I80" s="51"/>
      <c r="J80" s="51"/>
      <c r="K80" s="51"/>
      <c r="L80" s="43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pans="1:47" s="2" customFormat="1" ht="24.95" customHeight="1">
      <c r="A81" s="30"/>
      <c r="B81" s="31"/>
      <c r="C81" s="21" t="s">
        <v>112</v>
      </c>
      <c r="D81" s="30"/>
      <c r="E81" s="30"/>
      <c r="F81" s="30"/>
      <c r="G81" s="30"/>
      <c r="H81" s="30"/>
      <c r="I81" s="30"/>
      <c r="J81" s="30"/>
      <c r="K81" s="30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6.95" customHeight="1">
      <c r="A82" s="30"/>
      <c r="B82" s="31"/>
      <c r="C82" s="30"/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12" customHeight="1">
      <c r="A83" s="30"/>
      <c r="B83" s="31"/>
      <c r="C83" s="26" t="s">
        <v>13</v>
      </c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6.5" customHeight="1">
      <c r="A84" s="30"/>
      <c r="B84" s="31"/>
      <c r="C84" s="30"/>
      <c r="D84" s="30"/>
      <c r="E84" s="217" t="str">
        <f>E7</f>
        <v>Vzorový rodinný dom</v>
      </c>
      <c r="F84" s="237"/>
      <c r="G84" s="237"/>
      <c r="H84" s="237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6.95" customHeight="1">
      <c r="A85" s="30"/>
      <c r="B85" s="31"/>
      <c r="C85" s="30"/>
      <c r="D85" s="30"/>
      <c r="E85" s="30"/>
      <c r="F85" s="30"/>
      <c r="G85" s="30"/>
      <c r="H85" s="30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6" t="s">
        <v>19</v>
      </c>
      <c r="D86" s="30"/>
      <c r="E86" s="30"/>
      <c r="F86" s="24" t="str">
        <f>F10</f>
        <v>Trenčín</v>
      </c>
      <c r="G86" s="30"/>
      <c r="H86" s="30"/>
      <c r="I86" s="26" t="s">
        <v>21</v>
      </c>
      <c r="J86" s="56" t="str">
        <f>IF(J10="","",J10)</f>
        <v>17. 12. 2021</v>
      </c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6.95" customHeight="1">
      <c r="A87" s="30"/>
      <c r="B87" s="31"/>
      <c r="C87" s="30"/>
      <c r="D87" s="30"/>
      <c r="E87" s="30"/>
      <c r="F87" s="30"/>
      <c r="G87" s="30"/>
      <c r="H87" s="30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15.2" customHeight="1">
      <c r="A88" s="30"/>
      <c r="B88" s="31"/>
      <c r="C88" s="26" t="s">
        <v>27</v>
      </c>
      <c r="D88" s="30"/>
      <c r="E88" s="30"/>
      <c r="F88" s="24" t="str">
        <f>E13</f>
        <v>Ján Horvát</v>
      </c>
      <c r="G88" s="30"/>
      <c r="H88" s="30"/>
      <c r="I88" s="26" t="s">
        <v>32</v>
      </c>
      <c r="J88" s="28" t="str">
        <f>E19</f>
        <v>Ing. Ján Horvát</v>
      </c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5.2" customHeight="1">
      <c r="A89" s="30"/>
      <c r="B89" s="31"/>
      <c r="C89" s="26" t="s">
        <v>31</v>
      </c>
      <c r="D89" s="30"/>
      <c r="E89" s="30"/>
      <c r="F89" s="24" t="str">
        <f>IF(E16="","",E16)</f>
        <v>Ján Horvát</v>
      </c>
      <c r="G89" s="30"/>
      <c r="H89" s="30"/>
      <c r="I89" s="26" t="s">
        <v>35</v>
      </c>
      <c r="J89" s="28" t="str">
        <f>E22</f>
        <v>pripravar.sk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10.3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29.25" customHeight="1">
      <c r="A91" s="30"/>
      <c r="B91" s="31"/>
      <c r="C91" s="110" t="s">
        <v>113</v>
      </c>
      <c r="D91" s="102"/>
      <c r="E91" s="102"/>
      <c r="F91" s="102"/>
      <c r="G91" s="102"/>
      <c r="H91" s="102"/>
      <c r="I91" s="102"/>
      <c r="J91" s="111" t="s">
        <v>114</v>
      </c>
      <c r="K91" s="102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0.35" customHeight="1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22.9" customHeight="1">
      <c r="A93" s="30"/>
      <c r="B93" s="31"/>
      <c r="C93" s="112" t="s">
        <v>115</v>
      </c>
      <c r="D93" s="30"/>
      <c r="E93" s="30"/>
      <c r="F93" s="30"/>
      <c r="G93" s="30"/>
      <c r="H93" s="30"/>
      <c r="I93" s="30"/>
      <c r="J93" s="72">
        <f>J136</f>
        <v>107231.16</v>
      </c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U93" s="17" t="s">
        <v>116</v>
      </c>
    </row>
    <row r="94" spans="1:47" s="9" customFormat="1" ht="24.95" customHeight="1">
      <c r="B94" s="113"/>
      <c r="D94" s="114" t="s">
        <v>117</v>
      </c>
      <c r="E94" s="115"/>
      <c r="F94" s="115"/>
      <c r="G94" s="115"/>
      <c r="H94" s="115"/>
      <c r="I94" s="115"/>
      <c r="J94" s="116">
        <f>J137</f>
        <v>46880.5</v>
      </c>
      <c r="L94" s="113"/>
    </row>
    <row r="95" spans="1:47" s="10" customFormat="1" ht="19.899999999999999" customHeight="1">
      <c r="B95" s="117"/>
      <c r="D95" s="118" t="s">
        <v>118</v>
      </c>
      <c r="E95" s="119"/>
      <c r="F95" s="119"/>
      <c r="G95" s="119"/>
      <c r="H95" s="119"/>
      <c r="I95" s="119"/>
      <c r="J95" s="120">
        <f>J138</f>
        <v>5123.4699999999993</v>
      </c>
      <c r="L95" s="117"/>
    </row>
    <row r="96" spans="1:47" s="10" customFormat="1" ht="19.899999999999999" customHeight="1">
      <c r="B96" s="117"/>
      <c r="D96" s="118" t="s">
        <v>119</v>
      </c>
      <c r="E96" s="119"/>
      <c r="F96" s="119"/>
      <c r="G96" s="119"/>
      <c r="H96" s="119"/>
      <c r="I96" s="119"/>
      <c r="J96" s="120">
        <f>J169</f>
        <v>11879.710000000001</v>
      </c>
      <c r="L96" s="117"/>
    </row>
    <row r="97" spans="2:12" s="10" customFormat="1" ht="19.899999999999999" customHeight="1">
      <c r="B97" s="117"/>
      <c r="D97" s="118" t="s">
        <v>120</v>
      </c>
      <c r="E97" s="119"/>
      <c r="F97" s="119"/>
      <c r="G97" s="119"/>
      <c r="H97" s="119"/>
      <c r="I97" s="119"/>
      <c r="J97" s="120">
        <f>J205</f>
        <v>10684.820000000002</v>
      </c>
      <c r="L97" s="117"/>
    </row>
    <row r="98" spans="2:12" s="10" customFormat="1" ht="19.899999999999999" customHeight="1">
      <c r="B98" s="117"/>
      <c r="D98" s="118" t="s">
        <v>121</v>
      </c>
      <c r="E98" s="119"/>
      <c r="F98" s="119"/>
      <c r="G98" s="119"/>
      <c r="H98" s="119"/>
      <c r="I98" s="119"/>
      <c r="J98" s="120">
        <f>J243</f>
        <v>1691.8700000000001</v>
      </c>
      <c r="L98" s="117"/>
    </row>
    <row r="99" spans="2:12" s="10" customFormat="1" ht="19.899999999999999" customHeight="1">
      <c r="B99" s="117"/>
      <c r="D99" s="118" t="s">
        <v>122</v>
      </c>
      <c r="E99" s="119"/>
      <c r="F99" s="119"/>
      <c r="G99" s="119"/>
      <c r="H99" s="119"/>
      <c r="I99" s="119"/>
      <c r="J99" s="120">
        <f>J264</f>
        <v>681.3</v>
      </c>
      <c r="L99" s="117"/>
    </row>
    <row r="100" spans="2:12" s="10" customFormat="1" ht="19.899999999999999" customHeight="1">
      <c r="B100" s="117"/>
      <c r="D100" s="118" t="s">
        <v>123</v>
      </c>
      <c r="E100" s="119"/>
      <c r="F100" s="119"/>
      <c r="G100" s="119"/>
      <c r="H100" s="119"/>
      <c r="I100" s="119"/>
      <c r="J100" s="120">
        <f>J268</f>
        <v>10882.16</v>
      </c>
      <c r="L100" s="117"/>
    </row>
    <row r="101" spans="2:12" s="10" customFormat="1" ht="19.899999999999999" customHeight="1">
      <c r="B101" s="117"/>
      <c r="D101" s="118" t="s">
        <v>124</v>
      </c>
      <c r="E101" s="119"/>
      <c r="F101" s="119"/>
      <c r="G101" s="119"/>
      <c r="H101" s="119"/>
      <c r="I101" s="119"/>
      <c r="J101" s="120">
        <f>J341</f>
        <v>1752.22</v>
      </c>
      <c r="L101" s="117"/>
    </row>
    <row r="102" spans="2:12" s="10" customFormat="1" ht="19.899999999999999" customHeight="1">
      <c r="B102" s="117"/>
      <c r="D102" s="118" t="s">
        <v>125</v>
      </c>
      <c r="E102" s="119"/>
      <c r="F102" s="119"/>
      <c r="G102" s="119"/>
      <c r="H102" s="119"/>
      <c r="I102" s="119"/>
      <c r="J102" s="120">
        <f>J363</f>
        <v>4184.95</v>
      </c>
      <c r="L102" s="117"/>
    </row>
    <row r="103" spans="2:12" s="9" customFormat="1" ht="24.95" customHeight="1">
      <c r="B103" s="113"/>
      <c r="D103" s="114" t="s">
        <v>126</v>
      </c>
      <c r="E103" s="115"/>
      <c r="F103" s="115"/>
      <c r="G103" s="115"/>
      <c r="H103" s="115"/>
      <c r="I103" s="115"/>
      <c r="J103" s="116">
        <f>J365</f>
        <v>60020.66</v>
      </c>
      <c r="L103" s="113"/>
    </row>
    <row r="104" spans="2:12" s="10" customFormat="1" ht="19.899999999999999" customHeight="1">
      <c r="B104" s="117"/>
      <c r="D104" s="118" t="s">
        <v>127</v>
      </c>
      <c r="E104" s="119"/>
      <c r="F104" s="119"/>
      <c r="G104" s="119"/>
      <c r="H104" s="119"/>
      <c r="I104" s="119"/>
      <c r="J104" s="120">
        <f>J366</f>
        <v>2841.16</v>
      </c>
      <c r="L104" s="117"/>
    </row>
    <row r="105" spans="2:12" s="10" customFormat="1" ht="19.899999999999999" customHeight="1">
      <c r="B105" s="117"/>
      <c r="D105" s="118" t="s">
        <v>128</v>
      </c>
      <c r="E105" s="119"/>
      <c r="F105" s="119"/>
      <c r="G105" s="119"/>
      <c r="H105" s="119"/>
      <c r="I105" s="119"/>
      <c r="J105" s="120">
        <f>J401</f>
        <v>5507.78</v>
      </c>
      <c r="L105" s="117"/>
    </row>
    <row r="106" spans="2:12" s="10" customFormat="1" ht="19.899999999999999" customHeight="1">
      <c r="B106" s="117"/>
      <c r="D106" s="118" t="s">
        <v>129</v>
      </c>
      <c r="E106" s="119"/>
      <c r="F106" s="119"/>
      <c r="G106" s="119"/>
      <c r="H106" s="119"/>
      <c r="I106" s="119"/>
      <c r="J106" s="120">
        <f>J411</f>
        <v>5035.13</v>
      </c>
      <c r="L106" s="117"/>
    </row>
    <row r="107" spans="2:12" s="10" customFormat="1" ht="19.899999999999999" customHeight="1">
      <c r="B107" s="117"/>
      <c r="D107" s="118" t="s">
        <v>130</v>
      </c>
      <c r="E107" s="119"/>
      <c r="F107" s="119"/>
      <c r="G107" s="119"/>
      <c r="H107" s="119"/>
      <c r="I107" s="119"/>
      <c r="J107" s="120">
        <f>J434</f>
        <v>17804.3</v>
      </c>
      <c r="L107" s="117"/>
    </row>
    <row r="108" spans="2:12" s="10" customFormat="1" ht="19.899999999999999" customHeight="1">
      <c r="B108" s="117"/>
      <c r="D108" s="118" t="s">
        <v>131</v>
      </c>
      <c r="E108" s="119"/>
      <c r="F108" s="119"/>
      <c r="G108" s="119"/>
      <c r="H108" s="119"/>
      <c r="I108" s="119"/>
      <c r="J108" s="120">
        <f>J448</f>
        <v>1986.07</v>
      </c>
      <c r="L108" s="117"/>
    </row>
    <row r="109" spans="2:12" s="10" customFormat="1" ht="19.899999999999999" customHeight="1">
      <c r="B109" s="117"/>
      <c r="D109" s="118" t="s">
        <v>132</v>
      </c>
      <c r="E109" s="119"/>
      <c r="F109" s="119"/>
      <c r="G109" s="119"/>
      <c r="H109" s="119"/>
      <c r="I109" s="119"/>
      <c r="J109" s="120">
        <f>J459</f>
        <v>10191.93</v>
      </c>
      <c r="L109" s="117"/>
    </row>
    <row r="110" spans="2:12" s="10" customFormat="1" ht="19.899999999999999" customHeight="1">
      <c r="B110" s="117"/>
      <c r="D110" s="118" t="s">
        <v>133</v>
      </c>
      <c r="E110" s="119"/>
      <c r="F110" s="119"/>
      <c r="G110" s="119"/>
      <c r="H110" s="119"/>
      <c r="I110" s="119"/>
      <c r="J110" s="120">
        <f>J477</f>
        <v>5812.09</v>
      </c>
      <c r="L110" s="117"/>
    </row>
    <row r="111" spans="2:12" s="10" customFormat="1" ht="19.899999999999999" customHeight="1">
      <c r="B111" s="117"/>
      <c r="D111" s="118" t="s">
        <v>134</v>
      </c>
      <c r="E111" s="119"/>
      <c r="F111" s="119"/>
      <c r="G111" s="119"/>
      <c r="H111" s="119"/>
      <c r="I111" s="119"/>
      <c r="J111" s="120">
        <f>J509</f>
        <v>1609.9</v>
      </c>
      <c r="L111" s="117"/>
    </row>
    <row r="112" spans="2:12" s="10" customFormat="1" ht="19.899999999999999" customHeight="1">
      <c r="B112" s="117"/>
      <c r="D112" s="118" t="s">
        <v>135</v>
      </c>
      <c r="E112" s="119"/>
      <c r="F112" s="119"/>
      <c r="G112" s="119"/>
      <c r="H112" s="119"/>
      <c r="I112" s="119"/>
      <c r="J112" s="120">
        <f>J514</f>
        <v>1086.8799999999999</v>
      </c>
      <c r="L112" s="117"/>
    </row>
    <row r="113" spans="1:31" s="10" customFormat="1" ht="19.899999999999999" customHeight="1">
      <c r="B113" s="117"/>
      <c r="D113" s="118" t="s">
        <v>136</v>
      </c>
      <c r="E113" s="119"/>
      <c r="F113" s="119"/>
      <c r="G113" s="119"/>
      <c r="H113" s="119"/>
      <c r="I113" s="119"/>
      <c r="J113" s="120">
        <f>J530</f>
        <v>2533.98</v>
      </c>
      <c r="L113" s="117"/>
    </row>
    <row r="114" spans="1:31" s="10" customFormat="1" ht="19.899999999999999" customHeight="1">
      <c r="B114" s="117"/>
      <c r="D114" s="118" t="s">
        <v>137</v>
      </c>
      <c r="E114" s="119"/>
      <c r="F114" s="119"/>
      <c r="G114" s="119"/>
      <c r="H114" s="119"/>
      <c r="I114" s="119"/>
      <c r="J114" s="120">
        <f>J556</f>
        <v>2743.5899999999997</v>
      </c>
      <c r="L114" s="117"/>
    </row>
    <row r="115" spans="1:31" s="10" customFormat="1" ht="19.899999999999999" customHeight="1">
      <c r="B115" s="117"/>
      <c r="D115" s="118" t="s">
        <v>138</v>
      </c>
      <c r="E115" s="119"/>
      <c r="F115" s="119"/>
      <c r="G115" s="119"/>
      <c r="H115" s="119"/>
      <c r="I115" s="119"/>
      <c r="J115" s="120">
        <f>J582</f>
        <v>879.76</v>
      </c>
      <c r="L115" s="117"/>
    </row>
    <row r="116" spans="1:31" s="10" customFormat="1" ht="19.899999999999999" customHeight="1">
      <c r="B116" s="117"/>
      <c r="D116" s="118" t="s">
        <v>139</v>
      </c>
      <c r="E116" s="119"/>
      <c r="F116" s="119"/>
      <c r="G116" s="119"/>
      <c r="H116" s="119"/>
      <c r="I116" s="119"/>
      <c r="J116" s="120">
        <f>J592</f>
        <v>1988.0900000000001</v>
      </c>
      <c r="L116" s="117"/>
    </row>
    <row r="117" spans="1:31" s="9" customFormat="1" ht="24.95" customHeight="1">
      <c r="B117" s="113"/>
      <c r="D117" s="114" t="s">
        <v>140</v>
      </c>
      <c r="E117" s="115"/>
      <c r="F117" s="115"/>
      <c r="G117" s="115"/>
      <c r="H117" s="115"/>
      <c r="I117" s="115"/>
      <c r="J117" s="116">
        <f>J597</f>
        <v>330</v>
      </c>
      <c r="L117" s="113"/>
    </row>
    <row r="118" spans="1:31" s="10" customFormat="1" ht="19.899999999999999" customHeight="1">
      <c r="B118" s="117"/>
      <c r="D118" s="118" t="s">
        <v>141</v>
      </c>
      <c r="E118" s="119"/>
      <c r="F118" s="119"/>
      <c r="G118" s="119"/>
      <c r="H118" s="119"/>
      <c r="I118" s="119"/>
      <c r="J118" s="120">
        <f>J598</f>
        <v>330</v>
      </c>
      <c r="L118" s="117"/>
    </row>
    <row r="119" spans="1:31" s="2" customFormat="1" ht="21.75" customHeight="1">
      <c r="A119" s="30"/>
      <c r="B119" s="31"/>
      <c r="C119" s="30"/>
      <c r="D119" s="30"/>
      <c r="E119" s="30"/>
      <c r="F119" s="30"/>
      <c r="G119" s="30"/>
      <c r="H119" s="30"/>
      <c r="I119" s="30"/>
      <c r="J119" s="30"/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31" s="2" customFormat="1" ht="6.95" customHeight="1">
      <c r="A120" s="30"/>
      <c r="B120" s="48"/>
      <c r="C120" s="49"/>
      <c r="D120" s="49"/>
      <c r="E120" s="49"/>
      <c r="F120" s="49"/>
      <c r="G120" s="49"/>
      <c r="H120" s="49"/>
      <c r="I120" s="49"/>
      <c r="J120" s="49"/>
      <c r="K120" s="49"/>
      <c r="L120" s="43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4" spans="1:31" s="2" customFormat="1" ht="6.95" customHeight="1">
      <c r="A124" s="30"/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43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24.95" customHeight="1">
      <c r="A125" s="30"/>
      <c r="B125" s="31"/>
      <c r="C125" s="21" t="s">
        <v>142</v>
      </c>
      <c r="D125" s="30"/>
      <c r="E125" s="30"/>
      <c r="F125" s="30"/>
      <c r="G125" s="30"/>
      <c r="H125" s="30"/>
      <c r="I125" s="30"/>
      <c r="J125" s="30"/>
      <c r="K125" s="30"/>
      <c r="L125" s="43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6.95" customHeight="1">
      <c r="A126" s="30"/>
      <c r="B126" s="31"/>
      <c r="C126" s="30"/>
      <c r="D126" s="30"/>
      <c r="E126" s="30"/>
      <c r="F126" s="30"/>
      <c r="G126" s="30"/>
      <c r="H126" s="30"/>
      <c r="I126" s="30"/>
      <c r="J126" s="30"/>
      <c r="K126" s="30"/>
      <c r="L126" s="43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12" customHeight="1">
      <c r="A127" s="30"/>
      <c r="B127" s="31"/>
      <c r="C127" s="26" t="s">
        <v>13</v>
      </c>
      <c r="D127" s="30"/>
      <c r="E127" s="30"/>
      <c r="F127" s="30"/>
      <c r="G127" s="30"/>
      <c r="H127" s="30"/>
      <c r="I127" s="30"/>
      <c r="J127" s="30"/>
      <c r="K127" s="30"/>
      <c r="L127" s="43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16.5" customHeight="1">
      <c r="A128" s="30"/>
      <c r="B128" s="31"/>
      <c r="C128" s="30"/>
      <c r="D128" s="30"/>
      <c r="E128" s="217" t="str">
        <f>E7</f>
        <v>Vzorový rodinný dom</v>
      </c>
      <c r="F128" s="237"/>
      <c r="G128" s="237"/>
      <c r="H128" s="237"/>
      <c r="I128" s="30"/>
      <c r="J128" s="30"/>
      <c r="K128" s="30"/>
      <c r="L128" s="43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2" customFormat="1" ht="6.95" customHeight="1">
      <c r="A129" s="30"/>
      <c r="B129" s="31"/>
      <c r="C129" s="30"/>
      <c r="D129" s="30"/>
      <c r="E129" s="30"/>
      <c r="F129" s="30"/>
      <c r="G129" s="30"/>
      <c r="H129" s="30"/>
      <c r="I129" s="30"/>
      <c r="J129" s="30"/>
      <c r="K129" s="30"/>
      <c r="L129" s="43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5" s="2" customFormat="1" ht="12" customHeight="1">
      <c r="A130" s="30"/>
      <c r="B130" s="31"/>
      <c r="C130" s="26" t="s">
        <v>19</v>
      </c>
      <c r="D130" s="30"/>
      <c r="E130" s="30"/>
      <c r="F130" s="24" t="str">
        <f>F10</f>
        <v>Trenčín</v>
      </c>
      <c r="G130" s="30"/>
      <c r="H130" s="30"/>
      <c r="I130" s="26" t="s">
        <v>21</v>
      </c>
      <c r="J130" s="56" t="str">
        <f>IF(J10="","",J10)</f>
        <v>17. 12. 2021</v>
      </c>
      <c r="K130" s="30"/>
      <c r="L130" s="43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5" s="2" customFormat="1" ht="6.95" customHeight="1">
      <c r="A131" s="30"/>
      <c r="B131" s="31"/>
      <c r="C131" s="30"/>
      <c r="D131" s="30"/>
      <c r="E131" s="30"/>
      <c r="F131" s="30"/>
      <c r="G131" s="30"/>
      <c r="H131" s="30"/>
      <c r="I131" s="30"/>
      <c r="J131" s="30"/>
      <c r="K131" s="30"/>
      <c r="L131" s="43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65" s="2" customFormat="1" ht="15.2" customHeight="1">
      <c r="A132" s="30"/>
      <c r="B132" s="31"/>
      <c r="C132" s="26" t="s">
        <v>27</v>
      </c>
      <c r="D132" s="30"/>
      <c r="E132" s="30"/>
      <c r="F132" s="24" t="str">
        <f>E13</f>
        <v>Ján Horvát</v>
      </c>
      <c r="G132" s="30"/>
      <c r="H132" s="30"/>
      <c r="I132" s="26" t="s">
        <v>32</v>
      </c>
      <c r="J132" s="28" t="str">
        <f>E19</f>
        <v>Ing. Ján Horvát</v>
      </c>
      <c r="K132" s="30"/>
      <c r="L132" s="43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</row>
    <row r="133" spans="1:65" s="2" customFormat="1" ht="15.2" customHeight="1">
      <c r="A133" s="30"/>
      <c r="B133" s="31"/>
      <c r="C133" s="26" t="s">
        <v>31</v>
      </c>
      <c r="D133" s="30"/>
      <c r="E133" s="30"/>
      <c r="F133" s="24" t="str">
        <f>IF(E16="","",E16)</f>
        <v>Ján Horvát</v>
      </c>
      <c r="G133" s="30"/>
      <c r="H133" s="30"/>
      <c r="I133" s="26" t="s">
        <v>35</v>
      </c>
      <c r="J133" s="28" t="str">
        <f>E22</f>
        <v>pripravar.sk</v>
      </c>
      <c r="K133" s="30"/>
      <c r="L133" s="43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</row>
    <row r="134" spans="1:65" s="2" customFormat="1" ht="10.35" customHeight="1">
      <c r="A134" s="30"/>
      <c r="B134" s="31"/>
      <c r="C134" s="30"/>
      <c r="D134" s="30"/>
      <c r="E134" s="30"/>
      <c r="F134" s="30"/>
      <c r="G134" s="30"/>
      <c r="H134" s="30"/>
      <c r="I134" s="30"/>
      <c r="J134" s="30"/>
      <c r="K134" s="30"/>
      <c r="L134" s="43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</row>
    <row r="135" spans="1:65" s="11" customFormat="1" ht="29.25" customHeight="1">
      <c r="A135" s="121"/>
      <c r="B135" s="122"/>
      <c r="C135" s="123" t="s">
        <v>143</v>
      </c>
      <c r="D135" s="124" t="s">
        <v>63</v>
      </c>
      <c r="E135" s="124" t="s">
        <v>59</v>
      </c>
      <c r="F135" s="124" t="s">
        <v>60</v>
      </c>
      <c r="G135" s="124" t="s">
        <v>144</v>
      </c>
      <c r="H135" s="124" t="s">
        <v>145</v>
      </c>
      <c r="I135" s="124" t="s">
        <v>146</v>
      </c>
      <c r="J135" s="125" t="s">
        <v>114</v>
      </c>
      <c r="K135" s="126" t="s">
        <v>147</v>
      </c>
      <c r="L135" s="127"/>
      <c r="M135" s="63" t="s">
        <v>1</v>
      </c>
      <c r="N135" s="64" t="s">
        <v>42</v>
      </c>
      <c r="O135" s="64" t="s">
        <v>148</v>
      </c>
      <c r="P135" s="64" t="s">
        <v>149</v>
      </c>
      <c r="Q135" s="64" t="s">
        <v>150</v>
      </c>
      <c r="R135" s="64" t="s">
        <v>151</v>
      </c>
      <c r="S135" s="64" t="s">
        <v>152</v>
      </c>
      <c r="T135" s="65" t="s">
        <v>153</v>
      </c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</row>
    <row r="136" spans="1:65" s="2" customFormat="1" ht="22.9" customHeight="1">
      <c r="A136" s="30"/>
      <c r="B136" s="31"/>
      <c r="C136" s="70" t="s">
        <v>115</v>
      </c>
      <c r="D136" s="30"/>
      <c r="E136" s="30"/>
      <c r="F136" s="30"/>
      <c r="G136" s="30"/>
      <c r="H136" s="30"/>
      <c r="I136" s="30"/>
      <c r="J136" s="128">
        <f>BK136</f>
        <v>107231.16</v>
      </c>
      <c r="K136" s="30"/>
      <c r="L136" s="31"/>
      <c r="M136" s="66"/>
      <c r="N136" s="57"/>
      <c r="O136" s="67"/>
      <c r="P136" s="129">
        <f>P137+P365+P597</f>
        <v>2456.6641676300005</v>
      </c>
      <c r="Q136" s="67"/>
      <c r="R136" s="129">
        <f>R137+R365+R597</f>
        <v>346.81935462999991</v>
      </c>
      <c r="S136" s="67"/>
      <c r="T136" s="130">
        <f>T137+T365+T597</f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T136" s="17" t="s">
        <v>77</v>
      </c>
      <c r="AU136" s="17" t="s">
        <v>116</v>
      </c>
      <c r="BK136" s="131">
        <f>BK137+BK365+BK597</f>
        <v>107231.16</v>
      </c>
    </row>
    <row r="137" spans="1:65" s="12" customFormat="1" ht="25.9" customHeight="1">
      <c r="B137" s="132"/>
      <c r="D137" s="133" t="s">
        <v>77</v>
      </c>
      <c r="E137" s="134" t="s">
        <v>154</v>
      </c>
      <c r="F137" s="134" t="s">
        <v>155</v>
      </c>
      <c r="J137" s="135">
        <f>BK137</f>
        <v>46880.5</v>
      </c>
      <c r="L137" s="132"/>
      <c r="M137" s="136"/>
      <c r="N137" s="137"/>
      <c r="O137" s="137"/>
      <c r="P137" s="138">
        <f>P138+P169+P205+P243+P264+P268+P341+P363</f>
        <v>1352.2930215300003</v>
      </c>
      <c r="Q137" s="137"/>
      <c r="R137" s="138">
        <f>R138+R169+R205+R243+R264+R268+R341+R363</f>
        <v>319.21767699999992</v>
      </c>
      <c r="S137" s="137"/>
      <c r="T137" s="139">
        <f>T138+T169+T205+T243+T264+T268+T341+T363</f>
        <v>0</v>
      </c>
      <c r="AR137" s="133" t="s">
        <v>83</v>
      </c>
      <c r="AT137" s="140" t="s">
        <v>77</v>
      </c>
      <c r="AU137" s="140" t="s">
        <v>78</v>
      </c>
      <c r="AY137" s="133" t="s">
        <v>156</v>
      </c>
      <c r="BK137" s="141">
        <f>BK138+BK169+BK205+BK243+BK264+BK268+BK341+BK363</f>
        <v>46880.5</v>
      </c>
    </row>
    <row r="138" spans="1:65" s="12" customFormat="1" ht="22.9" customHeight="1">
      <c r="B138" s="132"/>
      <c r="D138" s="133" t="s">
        <v>77</v>
      </c>
      <c r="E138" s="142" t="s">
        <v>83</v>
      </c>
      <c r="F138" s="142" t="s">
        <v>157</v>
      </c>
      <c r="J138" s="143">
        <f>BK138</f>
        <v>5123.4699999999993</v>
      </c>
      <c r="L138" s="132"/>
      <c r="M138" s="136"/>
      <c r="N138" s="137"/>
      <c r="O138" s="137"/>
      <c r="P138" s="138">
        <f>SUM(P139:P168)</f>
        <v>361.14776299999994</v>
      </c>
      <c r="Q138" s="137"/>
      <c r="R138" s="138">
        <f>SUM(R139:R168)</f>
        <v>48</v>
      </c>
      <c r="S138" s="137"/>
      <c r="T138" s="139">
        <f>SUM(T139:T168)</f>
        <v>0</v>
      </c>
      <c r="AR138" s="133" t="s">
        <v>83</v>
      </c>
      <c r="AT138" s="140" t="s">
        <v>77</v>
      </c>
      <c r="AU138" s="140" t="s">
        <v>83</v>
      </c>
      <c r="AY138" s="133" t="s">
        <v>156</v>
      </c>
      <c r="BK138" s="141">
        <f>SUM(BK139:BK168)</f>
        <v>5123.4699999999993</v>
      </c>
    </row>
    <row r="139" spans="1:65" s="2" customFormat="1" ht="24.2" customHeight="1">
      <c r="A139" s="30"/>
      <c r="B139" s="144"/>
      <c r="C139" s="145" t="s">
        <v>83</v>
      </c>
      <c r="D139" s="145" t="s">
        <v>158</v>
      </c>
      <c r="E139" s="146" t="s">
        <v>159</v>
      </c>
      <c r="F139" s="147" t="s">
        <v>160</v>
      </c>
      <c r="G139" s="148" t="s">
        <v>161</v>
      </c>
      <c r="H139" s="149">
        <v>84</v>
      </c>
      <c r="I139" s="150">
        <v>6.36</v>
      </c>
      <c r="J139" s="150">
        <f>ROUND(I139*H139,2)</f>
        <v>534.24</v>
      </c>
      <c r="K139" s="151"/>
      <c r="L139" s="31"/>
      <c r="M139" s="152" t="s">
        <v>1</v>
      </c>
      <c r="N139" s="153" t="s">
        <v>44</v>
      </c>
      <c r="O139" s="154">
        <v>0.46</v>
      </c>
      <c r="P139" s="154">
        <f>O139*H139</f>
        <v>38.64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6" t="s">
        <v>162</v>
      </c>
      <c r="AT139" s="156" t="s">
        <v>158</v>
      </c>
      <c r="AU139" s="156" t="s">
        <v>88</v>
      </c>
      <c r="AY139" s="17" t="s">
        <v>156</v>
      </c>
      <c r="BE139" s="157">
        <f>IF(N139="základná",J139,0)</f>
        <v>0</v>
      </c>
      <c r="BF139" s="157">
        <f>IF(N139="znížená",J139,0)</f>
        <v>534.24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7" t="s">
        <v>88</v>
      </c>
      <c r="BK139" s="157">
        <f>ROUND(I139*H139,2)</f>
        <v>534.24</v>
      </c>
      <c r="BL139" s="17" t="s">
        <v>162</v>
      </c>
      <c r="BM139" s="156" t="s">
        <v>163</v>
      </c>
    </row>
    <row r="140" spans="1:65" s="13" customFormat="1" ht="11.25">
      <c r="B140" s="158"/>
      <c r="D140" s="159" t="s">
        <v>164</v>
      </c>
      <c r="E140" s="160" t="s">
        <v>1</v>
      </c>
      <c r="F140" s="161" t="s">
        <v>165</v>
      </c>
      <c r="H140" s="160" t="s">
        <v>1</v>
      </c>
      <c r="L140" s="158"/>
      <c r="M140" s="162"/>
      <c r="N140" s="163"/>
      <c r="O140" s="163"/>
      <c r="P140" s="163"/>
      <c r="Q140" s="163"/>
      <c r="R140" s="163"/>
      <c r="S140" s="163"/>
      <c r="T140" s="164"/>
      <c r="AT140" s="160" t="s">
        <v>164</v>
      </c>
      <c r="AU140" s="160" t="s">
        <v>88</v>
      </c>
      <c r="AV140" s="13" t="s">
        <v>83</v>
      </c>
      <c r="AW140" s="13" t="s">
        <v>34</v>
      </c>
      <c r="AX140" s="13" t="s">
        <v>78</v>
      </c>
      <c r="AY140" s="160" t="s">
        <v>156</v>
      </c>
    </row>
    <row r="141" spans="1:65" s="13" customFormat="1" ht="11.25">
      <c r="B141" s="158"/>
      <c r="D141" s="159" t="s">
        <v>164</v>
      </c>
      <c r="E141" s="160" t="s">
        <v>1</v>
      </c>
      <c r="F141" s="161" t="s">
        <v>166</v>
      </c>
      <c r="H141" s="160" t="s">
        <v>1</v>
      </c>
      <c r="L141" s="158"/>
      <c r="M141" s="162"/>
      <c r="N141" s="163"/>
      <c r="O141" s="163"/>
      <c r="P141" s="163"/>
      <c r="Q141" s="163"/>
      <c r="R141" s="163"/>
      <c r="S141" s="163"/>
      <c r="T141" s="164"/>
      <c r="AT141" s="160" t="s">
        <v>164</v>
      </c>
      <c r="AU141" s="160" t="s">
        <v>88</v>
      </c>
      <c r="AV141" s="13" t="s">
        <v>83</v>
      </c>
      <c r="AW141" s="13" t="s">
        <v>34</v>
      </c>
      <c r="AX141" s="13" t="s">
        <v>78</v>
      </c>
      <c r="AY141" s="160" t="s">
        <v>156</v>
      </c>
    </row>
    <row r="142" spans="1:65" s="14" customFormat="1" ht="11.25">
      <c r="B142" s="165"/>
      <c r="D142" s="159" t="s">
        <v>164</v>
      </c>
      <c r="E142" s="166" t="s">
        <v>1</v>
      </c>
      <c r="F142" s="167" t="s">
        <v>167</v>
      </c>
      <c r="H142" s="168">
        <v>45.2</v>
      </c>
      <c r="L142" s="165"/>
      <c r="M142" s="169"/>
      <c r="N142" s="170"/>
      <c r="O142" s="170"/>
      <c r="P142" s="170"/>
      <c r="Q142" s="170"/>
      <c r="R142" s="170"/>
      <c r="S142" s="170"/>
      <c r="T142" s="171"/>
      <c r="AT142" s="166" t="s">
        <v>164</v>
      </c>
      <c r="AU142" s="166" t="s">
        <v>88</v>
      </c>
      <c r="AV142" s="14" t="s">
        <v>88</v>
      </c>
      <c r="AW142" s="14" t="s">
        <v>34</v>
      </c>
      <c r="AX142" s="14" t="s">
        <v>78</v>
      </c>
      <c r="AY142" s="166" t="s">
        <v>156</v>
      </c>
    </row>
    <row r="143" spans="1:65" s="13" customFormat="1" ht="11.25">
      <c r="B143" s="158"/>
      <c r="D143" s="159" t="s">
        <v>164</v>
      </c>
      <c r="E143" s="160" t="s">
        <v>1</v>
      </c>
      <c r="F143" s="161" t="s">
        <v>168</v>
      </c>
      <c r="H143" s="160" t="s">
        <v>1</v>
      </c>
      <c r="L143" s="158"/>
      <c r="M143" s="162"/>
      <c r="N143" s="163"/>
      <c r="O143" s="163"/>
      <c r="P143" s="163"/>
      <c r="Q143" s="163"/>
      <c r="R143" s="163"/>
      <c r="S143" s="163"/>
      <c r="T143" s="164"/>
      <c r="AT143" s="160" t="s">
        <v>164</v>
      </c>
      <c r="AU143" s="160" t="s">
        <v>88</v>
      </c>
      <c r="AV143" s="13" t="s">
        <v>83</v>
      </c>
      <c r="AW143" s="13" t="s">
        <v>34</v>
      </c>
      <c r="AX143" s="13" t="s">
        <v>78</v>
      </c>
      <c r="AY143" s="160" t="s">
        <v>156</v>
      </c>
    </row>
    <row r="144" spans="1:65" s="14" customFormat="1" ht="11.25">
      <c r="B144" s="165"/>
      <c r="D144" s="159" t="s">
        <v>164</v>
      </c>
      <c r="E144" s="166" t="s">
        <v>1</v>
      </c>
      <c r="F144" s="167" t="s">
        <v>169</v>
      </c>
      <c r="H144" s="168">
        <v>33.799999999999997</v>
      </c>
      <c r="L144" s="165"/>
      <c r="M144" s="169"/>
      <c r="N144" s="170"/>
      <c r="O144" s="170"/>
      <c r="P144" s="170"/>
      <c r="Q144" s="170"/>
      <c r="R144" s="170"/>
      <c r="S144" s="170"/>
      <c r="T144" s="171"/>
      <c r="AT144" s="166" t="s">
        <v>164</v>
      </c>
      <c r="AU144" s="166" t="s">
        <v>88</v>
      </c>
      <c r="AV144" s="14" t="s">
        <v>88</v>
      </c>
      <c r="AW144" s="14" t="s">
        <v>34</v>
      </c>
      <c r="AX144" s="14" t="s">
        <v>78</v>
      </c>
      <c r="AY144" s="166" t="s">
        <v>156</v>
      </c>
    </row>
    <row r="145" spans="1:65" s="13" customFormat="1" ht="11.25">
      <c r="B145" s="158"/>
      <c r="D145" s="159" t="s">
        <v>164</v>
      </c>
      <c r="E145" s="160" t="s">
        <v>1</v>
      </c>
      <c r="F145" s="161" t="s">
        <v>170</v>
      </c>
      <c r="H145" s="160" t="s">
        <v>1</v>
      </c>
      <c r="L145" s="158"/>
      <c r="M145" s="162"/>
      <c r="N145" s="163"/>
      <c r="O145" s="163"/>
      <c r="P145" s="163"/>
      <c r="Q145" s="163"/>
      <c r="R145" s="163"/>
      <c r="S145" s="163"/>
      <c r="T145" s="164"/>
      <c r="AT145" s="160" t="s">
        <v>164</v>
      </c>
      <c r="AU145" s="160" t="s">
        <v>88</v>
      </c>
      <c r="AV145" s="13" t="s">
        <v>83</v>
      </c>
      <c r="AW145" s="13" t="s">
        <v>34</v>
      </c>
      <c r="AX145" s="13" t="s">
        <v>78</v>
      </c>
      <c r="AY145" s="160" t="s">
        <v>156</v>
      </c>
    </row>
    <row r="146" spans="1:65" s="14" customFormat="1" ht="11.25">
      <c r="B146" s="165"/>
      <c r="D146" s="159" t="s">
        <v>164</v>
      </c>
      <c r="E146" s="166" t="s">
        <v>1</v>
      </c>
      <c r="F146" s="167" t="s">
        <v>171</v>
      </c>
      <c r="H146" s="168">
        <v>5</v>
      </c>
      <c r="L146" s="165"/>
      <c r="M146" s="169"/>
      <c r="N146" s="170"/>
      <c r="O146" s="170"/>
      <c r="P146" s="170"/>
      <c r="Q146" s="170"/>
      <c r="R146" s="170"/>
      <c r="S146" s="170"/>
      <c r="T146" s="171"/>
      <c r="AT146" s="166" t="s">
        <v>164</v>
      </c>
      <c r="AU146" s="166" t="s">
        <v>88</v>
      </c>
      <c r="AV146" s="14" t="s">
        <v>88</v>
      </c>
      <c r="AW146" s="14" t="s">
        <v>34</v>
      </c>
      <c r="AX146" s="14" t="s">
        <v>78</v>
      </c>
      <c r="AY146" s="166" t="s">
        <v>156</v>
      </c>
    </row>
    <row r="147" spans="1:65" s="15" customFormat="1" ht="11.25">
      <c r="B147" s="172"/>
      <c r="D147" s="159" t="s">
        <v>164</v>
      </c>
      <c r="E147" s="173" t="s">
        <v>85</v>
      </c>
      <c r="F147" s="174" t="s">
        <v>172</v>
      </c>
      <c r="H147" s="175">
        <v>84</v>
      </c>
      <c r="L147" s="172"/>
      <c r="M147" s="176"/>
      <c r="N147" s="177"/>
      <c r="O147" s="177"/>
      <c r="P147" s="177"/>
      <c r="Q147" s="177"/>
      <c r="R147" s="177"/>
      <c r="S147" s="177"/>
      <c r="T147" s="178"/>
      <c r="AT147" s="173" t="s">
        <v>164</v>
      </c>
      <c r="AU147" s="173" t="s">
        <v>88</v>
      </c>
      <c r="AV147" s="15" t="s">
        <v>162</v>
      </c>
      <c r="AW147" s="15" t="s">
        <v>34</v>
      </c>
      <c r="AX147" s="15" t="s">
        <v>83</v>
      </c>
      <c r="AY147" s="173" t="s">
        <v>156</v>
      </c>
    </row>
    <row r="148" spans="1:65" s="2" customFormat="1" ht="24.2" customHeight="1">
      <c r="A148" s="30"/>
      <c r="B148" s="144"/>
      <c r="C148" s="145" t="s">
        <v>88</v>
      </c>
      <c r="D148" s="145" t="s">
        <v>158</v>
      </c>
      <c r="E148" s="146" t="s">
        <v>173</v>
      </c>
      <c r="F148" s="147" t="s">
        <v>174</v>
      </c>
      <c r="G148" s="148" t="s">
        <v>161</v>
      </c>
      <c r="H148" s="149">
        <v>84</v>
      </c>
      <c r="I148" s="150">
        <v>0.99</v>
      </c>
      <c r="J148" s="150">
        <f>ROUND(I148*H148,2)</f>
        <v>83.16</v>
      </c>
      <c r="K148" s="151"/>
      <c r="L148" s="31"/>
      <c r="M148" s="152" t="s">
        <v>1</v>
      </c>
      <c r="N148" s="153" t="s">
        <v>44</v>
      </c>
      <c r="O148" s="154">
        <v>5.6000000000000001E-2</v>
      </c>
      <c r="P148" s="154">
        <f>O148*H148</f>
        <v>4.7039999999999997</v>
      </c>
      <c r="Q148" s="154">
        <v>0</v>
      </c>
      <c r="R148" s="154">
        <f>Q148*H148</f>
        <v>0</v>
      </c>
      <c r="S148" s="154">
        <v>0</v>
      </c>
      <c r="T148" s="155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56" t="s">
        <v>162</v>
      </c>
      <c r="AT148" s="156" t="s">
        <v>158</v>
      </c>
      <c r="AU148" s="156" t="s">
        <v>88</v>
      </c>
      <c r="AY148" s="17" t="s">
        <v>156</v>
      </c>
      <c r="BE148" s="157">
        <f>IF(N148="základná",J148,0)</f>
        <v>0</v>
      </c>
      <c r="BF148" s="157">
        <f>IF(N148="znížená",J148,0)</f>
        <v>83.16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7" t="s">
        <v>88</v>
      </c>
      <c r="BK148" s="157">
        <f>ROUND(I148*H148,2)</f>
        <v>83.16</v>
      </c>
      <c r="BL148" s="17" t="s">
        <v>162</v>
      </c>
      <c r="BM148" s="156" t="s">
        <v>175</v>
      </c>
    </row>
    <row r="149" spans="1:65" s="14" customFormat="1" ht="11.25">
      <c r="B149" s="165"/>
      <c r="D149" s="159" t="s">
        <v>164</v>
      </c>
      <c r="E149" s="166" t="s">
        <v>1</v>
      </c>
      <c r="F149" s="167" t="s">
        <v>85</v>
      </c>
      <c r="H149" s="168">
        <v>84</v>
      </c>
      <c r="L149" s="165"/>
      <c r="M149" s="169"/>
      <c r="N149" s="170"/>
      <c r="O149" s="170"/>
      <c r="P149" s="170"/>
      <c r="Q149" s="170"/>
      <c r="R149" s="170"/>
      <c r="S149" s="170"/>
      <c r="T149" s="171"/>
      <c r="AT149" s="166" t="s">
        <v>164</v>
      </c>
      <c r="AU149" s="166" t="s">
        <v>88</v>
      </c>
      <c r="AV149" s="14" t="s">
        <v>88</v>
      </c>
      <c r="AW149" s="14" t="s">
        <v>34</v>
      </c>
      <c r="AX149" s="14" t="s">
        <v>83</v>
      </c>
      <c r="AY149" s="166" t="s">
        <v>156</v>
      </c>
    </row>
    <row r="150" spans="1:65" s="2" customFormat="1" ht="21.75" customHeight="1">
      <c r="A150" s="30"/>
      <c r="B150" s="144"/>
      <c r="C150" s="145" t="s">
        <v>176</v>
      </c>
      <c r="D150" s="145" t="s">
        <v>158</v>
      </c>
      <c r="E150" s="146" t="s">
        <v>177</v>
      </c>
      <c r="F150" s="147" t="s">
        <v>178</v>
      </c>
      <c r="G150" s="148" t="s">
        <v>161</v>
      </c>
      <c r="H150" s="149">
        <v>55.018999999999998</v>
      </c>
      <c r="I150" s="150">
        <v>30.01</v>
      </c>
      <c r="J150" s="150">
        <f>ROUND(I150*H150,2)</f>
        <v>1651.12</v>
      </c>
      <c r="K150" s="151"/>
      <c r="L150" s="31"/>
      <c r="M150" s="152" t="s">
        <v>1</v>
      </c>
      <c r="N150" s="153" t="s">
        <v>44</v>
      </c>
      <c r="O150" s="154">
        <v>2.5139999999999998</v>
      </c>
      <c r="P150" s="154">
        <f>O150*H150</f>
        <v>138.31776599999998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56" t="s">
        <v>162</v>
      </c>
      <c r="AT150" s="156" t="s">
        <v>158</v>
      </c>
      <c r="AU150" s="156" t="s">
        <v>88</v>
      </c>
      <c r="AY150" s="17" t="s">
        <v>156</v>
      </c>
      <c r="BE150" s="157">
        <f>IF(N150="základná",J150,0)</f>
        <v>0</v>
      </c>
      <c r="BF150" s="157">
        <f>IF(N150="znížená",J150,0)</f>
        <v>1651.12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88</v>
      </c>
      <c r="BK150" s="157">
        <f>ROUND(I150*H150,2)</f>
        <v>1651.12</v>
      </c>
      <c r="BL150" s="17" t="s">
        <v>162</v>
      </c>
      <c r="BM150" s="156" t="s">
        <v>179</v>
      </c>
    </row>
    <row r="151" spans="1:65" s="13" customFormat="1" ht="11.25">
      <c r="B151" s="158"/>
      <c r="D151" s="159" t="s">
        <v>164</v>
      </c>
      <c r="E151" s="160" t="s">
        <v>1</v>
      </c>
      <c r="F151" s="161" t="s">
        <v>180</v>
      </c>
      <c r="H151" s="160" t="s">
        <v>1</v>
      </c>
      <c r="L151" s="158"/>
      <c r="M151" s="162"/>
      <c r="N151" s="163"/>
      <c r="O151" s="163"/>
      <c r="P151" s="163"/>
      <c r="Q151" s="163"/>
      <c r="R151" s="163"/>
      <c r="S151" s="163"/>
      <c r="T151" s="164"/>
      <c r="AT151" s="160" t="s">
        <v>164</v>
      </c>
      <c r="AU151" s="160" t="s">
        <v>88</v>
      </c>
      <c r="AV151" s="13" t="s">
        <v>83</v>
      </c>
      <c r="AW151" s="13" t="s">
        <v>34</v>
      </c>
      <c r="AX151" s="13" t="s">
        <v>78</v>
      </c>
      <c r="AY151" s="160" t="s">
        <v>156</v>
      </c>
    </row>
    <row r="152" spans="1:65" s="14" customFormat="1" ht="11.25">
      <c r="B152" s="165"/>
      <c r="D152" s="159" t="s">
        <v>164</v>
      </c>
      <c r="E152" s="166" t="s">
        <v>1</v>
      </c>
      <c r="F152" s="167" t="s">
        <v>181</v>
      </c>
      <c r="H152" s="168">
        <v>33.244</v>
      </c>
      <c r="L152" s="165"/>
      <c r="M152" s="169"/>
      <c r="N152" s="170"/>
      <c r="O152" s="170"/>
      <c r="P152" s="170"/>
      <c r="Q152" s="170"/>
      <c r="R152" s="170"/>
      <c r="S152" s="170"/>
      <c r="T152" s="171"/>
      <c r="AT152" s="166" t="s">
        <v>164</v>
      </c>
      <c r="AU152" s="166" t="s">
        <v>88</v>
      </c>
      <c r="AV152" s="14" t="s">
        <v>88</v>
      </c>
      <c r="AW152" s="14" t="s">
        <v>34</v>
      </c>
      <c r="AX152" s="14" t="s">
        <v>78</v>
      </c>
      <c r="AY152" s="166" t="s">
        <v>156</v>
      </c>
    </row>
    <row r="153" spans="1:65" s="13" customFormat="1" ht="11.25">
      <c r="B153" s="158"/>
      <c r="D153" s="159" t="s">
        <v>164</v>
      </c>
      <c r="E153" s="160" t="s">
        <v>1</v>
      </c>
      <c r="F153" s="161" t="s">
        <v>182</v>
      </c>
      <c r="H153" s="160" t="s">
        <v>1</v>
      </c>
      <c r="L153" s="158"/>
      <c r="M153" s="162"/>
      <c r="N153" s="163"/>
      <c r="O153" s="163"/>
      <c r="P153" s="163"/>
      <c r="Q153" s="163"/>
      <c r="R153" s="163"/>
      <c r="S153" s="163"/>
      <c r="T153" s="164"/>
      <c r="AT153" s="160" t="s">
        <v>164</v>
      </c>
      <c r="AU153" s="160" t="s">
        <v>88</v>
      </c>
      <c r="AV153" s="13" t="s">
        <v>83</v>
      </c>
      <c r="AW153" s="13" t="s">
        <v>34</v>
      </c>
      <c r="AX153" s="13" t="s">
        <v>78</v>
      </c>
      <c r="AY153" s="160" t="s">
        <v>156</v>
      </c>
    </row>
    <row r="154" spans="1:65" s="14" customFormat="1" ht="11.25">
      <c r="B154" s="165"/>
      <c r="D154" s="159" t="s">
        <v>164</v>
      </c>
      <c r="E154" s="166" t="s">
        <v>1</v>
      </c>
      <c r="F154" s="167" t="s">
        <v>183</v>
      </c>
      <c r="H154" s="168">
        <v>0.17499999999999999</v>
      </c>
      <c r="L154" s="165"/>
      <c r="M154" s="169"/>
      <c r="N154" s="170"/>
      <c r="O154" s="170"/>
      <c r="P154" s="170"/>
      <c r="Q154" s="170"/>
      <c r="R154" s="170"/>
      <c r="S154" s="170"/>
      <c r="T154" s="171"/>
      <c r="AT154" s="166" t="s">
        <v>164</v>
      </c>
      <c r="AU154" s="166" t="s">
        <v>88</v>
      </c>
      <c r="AV154" s="14" t="s">
        <v>88</v>
      </c>
      <c r="AW154" s="14" t="s">
        <v>34</v>
      </c>
      <c r="AX154" s="14" t="s">
        <v>78</v>
      </c>
      <c r="AY154" s="166" t="s">
        <v>156</v>
      </c>
    </row>
    <row r="155" spans="1:65" s="13" customFormat="1" ht="11.25">
      <c r="B155" s="158"/>
      <c r="D155" s="159" t="s">
        <v>164</v>
      </c>
      <c r="E155" s="160" t="s">
        <v>1</v>
      </c>
      <c r="F155" s="161" t="s">
        <v>184</v>
      </c>
      <c r="H155" s="160" t="s">
        <v>1</v>
      </c>
      <c r="L155" s="158"/>
      <c r="M155" s="162"/>
      <c r="N155" s="163"/>
      <c r="O155" s="163"/>
      <c r="P155" s="163"/>
      <c r="Q155" s="163"/>
      <c r="R155" s="163"/>
      <c r="S155" s="163"/>
      <c r="T155" s="164"/>
      <c r="AT155" s="160" t="s">
        <v>164</v>
      </c>
      <c r="AU155" s="160" t="s">
        <v>88</v>
      </c>
      <c r="AV155" s="13" t="s">
        <v>83</v>
      </c>
      <c r="AW155" s="13" t="s">
        <v>34</v>
      </c>
      <c r="AX155" s="13" t="s">
        <v>78</v>
      </c>
      <c r="AY155" s="160" t="s">
        <v>156</v>
      </c>
    </row>
    <row r="156" spans="1:65" s="14" customFormat="1" ht="11.25">
      <c r="B156" s="165"/>
      <c r="D156" s="159" t="s">
        <v>164</v>
      </c>
      <c r="E156" s="166" t="s">
        <v>1</v>
      </c>
      <c r="F156" s="167" t="s">
        <v>185</v>
      </c>
      <c r="H156" s="168">
        <v>21.6</v>
      </c>
      <c r="L156" s="165"/>
      <c r="M156" s="169"/>
      <c r="N156" s="170"/>
      <c r="O156" s="170"/>
      <c r="P156" s="170"/>
      <c r="Q156" s="170"/>
      <c r="R156" s="170"/>
      <c r="S156" s="170"/>
      <c r="T156" s="171"/>
      <c r="AT156" s="166" t="s">
        <v>164</v>
      </c>
      <c r="AU156" s="166" t="s">
        <v>88</v>
      </c>
      <c r="AV156" s="14" t="s">
        <v>88</v>
      </c>
      <c r="AW156" s="14" t="s">
        <v>34</v>
      </c>
      <c r="AX156" s="14" t="s">
        <v>78</v>
      </c>
      <c r="AY156" s="166" t="s">
        <v>156</v>
      </c>
    </row>
    <row r="157" spans="1:65" s="15" customFormat="1" ht="11.25">
      <c r="B157" s="172"/>
      <c r="D157" s="159" t="s">
        <v>164</v>
      </c>
      <c r="E157" s="173" t="s">
        <v>89</v>
      </c>
      <c r="F157" s="174" t="s">
        <v>172</v>
      </c>
      <c r="H157" s="175">
        <v>55.018999999999998</v>
      </c>
      <c r="L157" s="172"/>
      <c r="M157" s="176"/>
      <c r="N157" s="177"/>
      <c r="O157" s="177"/>
      <c r="P157" s="177"/>
      <c r="Q157" s="177"/>
      <c r="R157" s="177"/>
      <c r="S157" s="177"/>
      <c r="T157" s="178"/>
      <c r="AT157" s="173" t="s">
        <v>164</v>
      </c>
      <c r="AU157" s="173" t="s">
        <v>88</v>
      </c>
      <c r="AV157" s="15" t="s">
        <v>162</v>
      </c>
      <c r="AW157" s="15" t="s">
        <v>34</v>
      </c>
      <c r="AX157" s="15" t="s">
        <v>83</v>
      </c>
      <c r="AY157" s="173" t="s">
        <v>156</v>
      </c>
    </row>
    <row r="158" spans="1:65" s="2" customFormat="1" ht="37.9" customHeight="1">
      <c r="A158" s="30"/>
      <c r="B158" s="144"/>
      <c r="C158" s="145" t="s">
        <v>162</v>
      </c>
      <c r="D158" s="145" t="s">
        <v>158</v>
      </c>
      <c r="E158" s="146" t="s">
        <v>186</v>
      </c>
      <c r="F158" s="147" t="s">
        <v>187</v>
      </c>
      <c r="G158" s="148" t="s">
        <v>161</v>
      </c>
      <c r="H158" s="149">
        <v>16.506</v>
      </c>
      <c r="I158" s="150">
        <v>8.48</v>
      </c>
      <c r="J158" s="150">
        <f>ROUND(I158*H158,2)</f>
        <v>139.97</v>
      </c>
      <c r="K158" s="151"/>
      <c r="L158" s="31"/>
      <c r="M158" s="152" t="s">
        <v>1</v>
      </c>
      <c r="N158" s="153" t="s">
        <v>44</v>
      </c>
      <c r="O158" s="154">
        <v>0.61299999999999999</v>
      </c>
      <c r="P158" s="154">
        <f>O158*H158</f>
        <v>10.118178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56" t="s">
        <v>162</v>
      </c>
      <c r="AT158" s="156" t="s">
        <v>158</v>
      </c>
      <c r="AU158" s="156" t="s">
        <v>88</v>
      </c>
      <c r="AY158" s="17" t="s">
        <v>156</v>
      </c>
      <c r="BE158" s="157">
        <f>IF(N158="základná",J158,0)</f>
        <v>0</v>
      </c>
      <c r="BF158" s="157">
        <f>IF(N158="znížená",J158,0)</f>
        <v>139.97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7" t="s">
        <v>88</v>
      </c>
      <c r="BK158" s="157">
        <f>ROUND(I158*H158,2)</f>
        <v>139.97</v>
      </c>
      <c r="BL158" s="17" t="s">
        <v>162</v>
      </c>
      <c r="BM158" s="156" t="s">
        <v>188</v>
      </c>
    </row>
    <row r="159" spans="1:65" s="14" customFormat="1" ht="11.25">
      <c r="B159" s="165"/>
      <c r="D159" s="159" t="s">
        <v>164</v>
      </c>
      <c r="E159" s="166" t="s">
        <v>1</v>
      </c>
      <c r="F159" s="167" t="s">
        <v>189</v>
      </c>
      <c r="H159" s="168">
        <v>16.506</v>
      </c>
      <c r="L159" s="165"/>
      <c r="M159" s="169"/>
      <c r="N159" s="170"/>
      <c r="O159" s="170"/>
      <c r="P159" s="170"/>
      <c r="Q159" s="170"/>
      <c r="R159" s="170"/>
      <c r="S159" s="170"/>
      <c r="T159" s="171"/>
      <c r="AT159" s="166" t="s">
        <v>164</v>
      </c>
      <c r="AU159" s="166" t="s">
        <v>88</v>
      </c>
      <c r="AV159" s="14" t="s">
        <v>88</v>
      </c>
      <c r="AW159" s="14" t="s">
        <v>34</v>
      </c>
      <c r="AX159" s="14" t="s">
        <v>83</v>
      </c>
      <c r="AY159" s="166" t="s">
        <v>156</v>
      </c>
    </row>
    <row r="160" spans="1:65" s="2" customFormat="1" ht="37.9" customHeight="1">
      <c r="A160" s="30"/>
      <c r="B160" s="144"/>
      <c r="C160" s="145" t="s">
        <v>190</v>
      </c>
      <c r="D160" s="145" t="s">
        <v>158</v>
      </c>
      <c r="E160" s="146" t="s">
        <v>191</v>
      </c>
      <c r="F160" s="147" t="s">
        <v>192</v>
      </c>
      <c r="G160" s="148" t="s">
        <v>161</v>
      </c>
      <c r="H160" s="149">
        <v>84</v>
      </c>
      <c r="I160" s="150">
        <v>1.91</v>
      </c>
      <c r="J160" s="150">
        <f>ROUND(I160*H160,2)</f>
        <v>160.44</v>
      </c>
      <c r="K160" s="151"/>
      <c r="L160" s="31"/>
      <c r="M160" s="152" t="s">
        <v>1</v>
      </c>
      <c r="N160" s="153" t="s">
        <v>44</v>
      </c>
      <c r="O160" s="154">
        <v>3.1579999999999997E-2</v>
      </c>
      <c r="P160" s="154">
        <f>O160*H160</f>
        <v>2.6527199999999995</v>
      </c>
      <c r="Q160" s="154">
        <v>0</v>
      </c>
      <c r="R160" s="154">
        <f>Q160*H160</f>
        <v>0</v>
      </c>
      <c r="S160" s="154">
        <v>0</v>
      </c>
      <c r="T160" s="155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6" t="s">
        <v>162</v>
      </c>
      <c r="AT160" s="156" t="s">
        <v>158</v>
      </c>
      <c r="AU160" s="156" t="s">
        <v>88</v>
      </c>
      <c r="AY160" s="17" t="s">
        <v>156</v>
      </c>
      <c r="BE160" s="157">
        <f>IF(N160="základná",J160,0)</f>
        <v>0</v>
      </c>
      <c r="BF160" s="157">
        <f>IF(N160="znížená",J160,0)</f>
        <v>160.44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17" t="s">
        <v>88</v>
      </c>
      <c r="BK160" s="157">
        <f>ROUND(I160*H160,2)</f>
        <v>160.44</v>
      </c>
      <c r="BL160" s="17" t="s">
        <v>162</v>
      </c>
      <c r="BM160" s="156" t="s">
        <v>193</v>
      </c>
    </row>
    <row r="161" spans="1:65" s="14" customFormat="1" ht="11.25">
      <c r="B161" s="165"/>
      <c r="D161" s="159" t="s">
        <v>164</v>
      </c>
      <c r="E161" s="166" t="s">
        <v>1</v>
      </c>
      <c r="F161" s="167" t="s">
        <v>85</v>
      </c>
      <c r="H161" s="168">
        <v>84</v>
      </c>
      <c r="L161" s="165"/>
      <c r="M161" s="169"/>
      <c r="N161" s="170"/>
      <c r="O161" s="170"/>
      <c r="P161" s="170"/>
      <c r="Q161" s="170"/>
      <c r="R161" s="170"/>
      <c r="S161" s="170"/>
      <c r="T161" s="171"/>
      <c r="AT161" s="166" t="s">
        <v>164</v>
      </c>
      <c r="AU161" s="166" t="s">
        <v>88</v>
      </c>
      <c r="AV161" s="14" t="s">
        <v>88</v>
      </c>
      <c r="AW161" s="14" t="s">
        <v>34</v>
      </c>
      <c r="AX161" s="14" t="s">
        <v>83</v>
      </c>
      <c r="AY161" s="166" t="s">
        <v>156</v>
      </c>
    </row>
    <row r="162" spans="1:65" s="2" customFormat="1" ht="21.75" customHeight="1">
      <c r="A162" s="30"/>
      <c r="B162" s="144"/>
      <c r="C162" s="145" t="s">
        <v>194</v>
      </c>
      <c r="D162" s="145" t="s">
        <v>158</v>
      </c>
      <c r="E162" s="146" t="s">
        <v>195</v>
      </c>
      <c r="F162" s="147" t="s">
        <v>196</v>
      </c>
      <c r="G162" s="148" t="s">
        <v>161</v>
      </c>
      <c r="H162" s="149">
        <v>55.018999999999998</v>
      </c>
      <c r="I162" s="150">
        <v>4.05</v>
      </c>
      <c r="J162" s="150">
        <f>ROUND(I162*H162,2)</f>
        <v>222.83</v>
      </c>
      <c r="K162" s="151"/>
      <c r="L162" s="31"/>
      <c r="M162" s="152" t="s">
        <v>1</v>
      </c>
      <c r="N162" s="153" t="s">
        <v>44</v>
      </c>
      <c r="O162" s="154">
        <v>0.27900000000000003</v>
      </c>
      <c r="P162" s="154">
        <f>O162*H162</f>
        <v>15.350301000000002</v>
      </c>
      <c r="Q162" s="154">
        <v>0</v>
      </c>
      <c r="R162" s="154">
        <f>Q162*H162</f>
        <v>0</v>
      </c>
      <c r="S162" s="154">
        <v>0</v>
      </c>
      <c r="T162" s="155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6" t="s">
        <v>162</v>
      </c>
      <c r="AT162" s="156" t="s">
        <v>158</v>
      </c>
      <c r="AU162" s="156" t="s">
        <v>88</v>
      </c>
      <c r="AY162" s="17" t="s">
        <v>156</v>
      </c>
      <c r="BE162" s="157">
        <f>IF(N162="základná",J162,0)</f>
        <v>0</v>
      </c>
      <c r="BF162" s="157">
        <f>IF(N162="znížená",J162,0)</f>
        <v>222.83</v>
      </c>
      <c r="BG162" s="157">
        <f>IF(N162="zákl. prenesená",J162,0)</f>
        <v>0</v>
      </c>
      <c r="BH162" s="157">
        <f>IF(N162="zníž. prenesená",J162,0)</f>
        <v>0</v>
      </c>
      <c r="BI162" s="157">
        <f>IF(N162="nulová",J162,0)</f>
        <v>0</v>
      </c>
      <c r="BJ162" s="17" t="s">
        <v>88</v>
      </c>
      <c r="BK162" s="157">
        <f>ROUND(I162*H162,2)</f>
        <v>222.83</v>
      </c>
      <c r="BL162" s="17" t="s">
        <v>162</v>
      </c>
      <c r="BM162" s="156" t="s">
        <v>197</v>
      </c>
    </row>
    <row r="163" spans="1:65" s="14" customFormat="1" ht="11.25">
      <c r="B163" s="165"/>
      <c r="D163" s="159" t="s">
        <v>164</v>
      </c>
      <c r="E163" s="166" t="s">
        <v>1</v>
      </c>
      <c r="F163" s="167" t="s">
        <v>89</v>
      </c>
      <c r="H163" s="168">
        <v>55.018999999999998</v>
      </c>
      <c r="L163" s="165"/>
      <c r="M163" s="169"/>
      <c r="N163" s="170"/>
      <c r="O163" s="170"/>
      <c r="P163" s="170"/>
      <c r="Q163" s="170"/>
      <c r="R163" s="170"/>
      <c r="S163" s="170"/>
      <c r="T163" s="171"/>
      <c r="AT163" s="166" t="s">
        <v>164</v>
      </c>
      <c r="AU163" s="166" t="s">
        <v>88</v>
      </c>
      <c r="AV163" s="14" t="s">
        <v>88</v>
      </c>
      <c r="AW163" s="14" t="s">
        <v>34</v>
      </c>
      <c r="AX163" s="14" t="s">
        <v>83</v>
      </c>
      <c r="AY163" s="166" t="s">
        <v>156</v>
      </c>
    </row>
    <row r="164" spans="1:65" s="2" customFormat="1" ht="24.2" customHeight="1">
      <c r="A164" s="30"/>
      <c r="B164" s="144"/>
      <c r="C164" s="145" t="s">
        <v>198</v>
      </c>
      <c r="D164" s="145" t="s">
        <v>158</v>
      </c>
      <c r="E164" s="146" t="s">
        <v>199</v>
      </c>
      <c r="F164" s="147" t="s">
        <v>200</v>
      </c>
      <c r="G164" s="148" t="s">
        <v>161</v>
      </c>
      <c r="H164" s="149">
        <v>55.018999999999998</v>
      </c>
      <c r="I164" s="150">
        <v>3.44</v>
      </c>
      <c r="J164" s="150">
        <f>ROUND(I164*H164,2)</f>
        <v>189.27</v>
      </c>
      <c r="K164" s="151"/>
      <c r="L164" s="31"/>
      <c r="M164" s="152" t="s">
        <v>1</v>
      </c>
      <c r="N164" s="153" t="s">
        <v>44</v>
      </c>
      <c r="O164" s="154">
        <v>0.24199999999999999</v>
      </c>
      <c r="P164" s="154">
        <f>O164*H164</f>
        <v>13.314597999999998</v>
      </c>
      <c r="Q164" s="154">
        <v>0</v>
      </c>
      <c r="R164" s="154">
        <f>Q164*H164</f>
        <v>0</v>
      </c>
      <c r="S164" s="154">
        <v>0</v>
      </c>
      <c r="T164" s="155">
        <f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6" t="s">
        <v>162</v>
      </c>
      <c r="AT164" s="156" t="s">
        <v>158</v>
      </c>
      <c r="AU164" s="156" t="s">
        <v>88</v>
      </c>
      <c r="AY164" s="17" t="s">
        <v>156</v>
      </c>
      <c r="BE164" s="157">
        <f>IF(N164="základná",J164,0)</f>
        <v>0</v>
      </c>
      <c r="BF164" s="157">
        <f>IF(N164="znížená",J164,0)</f>
        <v>189.27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7" t="s">
        <v>88</v>
      </c>
      <c r="BK164" s="157">
        <f>ROUND(I164*H164,2)</f>
        <v>189.27</v>
      </c>
      <c r="BL164" s="17" t="s">
        <v>162</v>
      </c>
      <c r="BM164" s="156" t="s">
        <v>201</v>
      </c>
    </row>
    <row r="165" spans="1:65" s="2" customFormat="1" ht="16.5" customHeight="1">
      <c r="A165" s="30"/>
      <c r="B165" s="144"/>
      <c r="C165" s="179" t="s">
        <v>202</v>
      </c>
      <c r="D165" s="179" t="s">
        <v>203</v>
      </c>
      <c r="E165" s="180" t="s">
        <v>204</v>
      </c>
      <c r="F165" s="181" t="s">
        <v>205</v>
      </c>
      <c r="G165" s="182" t="s">
        <v>206</v>
      </c>
      <c r="H165" s="183">
        <v>48</v>
      </c>
      <c r="I165" s="184">
        <v>14.36</v>
      </c>
      <c r="J165" s="184">
        <f>ROUND(I165*H165,2)</f>
        <v>689.28</v>
      </c>
      <c r="K165" s="185"/>
      <c r="L165" s="186"/>
      <c r="M165" s="187" t="s">
        <v>1</v>
      </c>
      <c r="N165" s="188" t="s">
        <v>44</v>
      </c>
      <c r="O165" s="154">
        <v>0</v>
      </c>
      <c r="P165" s="154">
        <f>O165*H165</f>
        <v>0</v>
      </c>
      <c r="Q165" s="154">
        <v>1</v>
      </c>
      <c r="R165" s="154">
        <f>Q165*H165</f>
        <v>48</v>
      </c>
      <c r="S165" s="154">
        <v>0</v>
      </c>
      <c r="T165" s="155">
        <f>S165*H165</f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6" t="s">
        <v>202</v>
      </c>
      <c r="AT165" s="156" t="s">
        <v>203</v>
      </c>
      <c r="AU165" s="156" t="s">
        <v>88</v>
      </c>
      <c r="AY165" s="17" t="s">
        <v>156</v>
      </c>
      <c r="BE165" s="157">
        <f>IF(N165="základná",J165,0)</f>
        <v>0</v>
      </c>
      <c r="BF165" s="157">
        <f>IF(N165="znížená",J165,0)</f>
        <v>689.28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7" t="s">
        <v>88</v>
      </c>
      <c r="BK165" s="157">
        <f>ROUND(I165*H165,2)</f>
        <v>689.28</v>
      </c>
      <c r="BL165" s="17" t="s">
        <v>162</v>
      </c>
      <c r="BM165" s="156" t="s">
        <v>207</v>
      </c>
    </row>
    <row r="166" spans="1:65" s="14" customFormat="1" ht="11.25">
      <c r="B166" s="165"/>
      <c r="D166" s="159" t="s">
        <v>164</v>
      </c>
      <c r="E166" s="166" t="s">
        <v>1</v>
      </c>
      <c r="F166" s="167" t="s">
        <v>208</v>
      </c>
      <c r="H166" s="168">
        <v>48</v>
      </c>
      <c r="L166" s="165"/>
      <c r="M166" s="169"/>
      <c r="N166" s="170"/>
      <c r="O166" s="170"/>
      <c r="P166" s="170"/>
      <c r="Q166" s="170"/>
      <c r="R166" s="170"/>
      <c r="S166" s="170"/>
      <c r="T166" s="171"/>
      <c r="AT166" s="166" t="s">
        <v>164</v>
      </c>
      <c r="AU166" s="166" t="s">
        <v>88</v>
      </c>
      <c r="AV166" s="14" t="s">
        <v>88</v>
      </c>
      <c r="AW166" s="14" t="s">
        <v>34</v>
      </c>
      <c r="AX166" s="14" t="s">
        <v>83</v>
      </c>
      <c r="AY166" s="166" t="s">
        <v>156</v>
      </c>
    </row>
    <row r="167" spans="1:65" s="2" customFormat="1" ht="24.2" customHeight="1">
      <c r="A167" s="30"/>
      <c r="B167" s="144"/>
      <c r="C167" s="145" t="s">
        <v>209</v>
      </c>
      <c r="D167" s="145" t="s">
        <v>158</v>
      </c>
      <c r="E167" s="146" t="s">
        <v>210</v>
      </c>
      <c r="F167" s="147" t="s">
        <v>211</v>
      </c>
      <c r="G167" s="148" t="s">
        <v>98</v>
      </c>
      <c r="H167" s="149">
        <v>427.4</v>
      </c>
      <c r="I167" s="150">
        <v>3.4</v>
      </c>
      <c r="J167" s="150">
        <f>ROUND(I167*H167,2)</f>
        <v>1453.16</v>
      </c>
      <c r="K167" s="151"/>
      <c r="L167" s="31"/>
      <c r="M167" s="152" t="s">
        <v>1</v>
      </c>
      <c r="N167" s="153" t="s">
        <v>44</v>
      </c>
      <c r="O167" s="154">
        <v>0.32300000000000001</v>
      </c>
      <c r="P167" s="154">
        <f>O167*H167</f>
        <v>138.05019999999999</v>
      </c>
      <c r="Q167" s="154">
        <v>0</v>
      </c>
      <c r="R167" s="154">
        <f>Q167*H167</f>
        <v>0</v>
      </c>
      <c r="S167" s="154">
        <v>0</v>
      </c>
      <c r="T167" s="155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6" t="s">
        <v>162</v>
      </c>
      <c r="AT167" s="156" t="s">
        <v>158</v>
      </c>
      <c r="AU167" s="156" t="s">
        <v>88</v>
      </c>
      <c r="AY167" s="17" t="s">
        <v>156</v>
      </c>
      <c r="BE167" s="157">
        <f>IF(N167="základná",J167,0)</f>
        <v>0</v>
      </c>
      <c r="BF167" s="157">
        <f>IF(N167="znížená",J167,0)</f>
        <v>1453.16</v>
      </c>
      <c r="BG167" s="157">
        <f>IF(N167="zákl. prenesená",J167,0)</f>
        <v>0</v>
      </c>
      <c r="BH167" s="157">
        <f>IF(N167="zníž. prenesená",J167,0)</f>
        <v>0</v>
      </c>
      <c r="BI167" s="157">
        <f>IF(N167="nulová",J167,0)</f>
        <v>0</v>
      </c>
      <c r="BJ167" s="17" t="s">
        <v>88</v>
      </c>
      <c r="BK167" s="157">
        <f>ROUND(I167*H167,2)</f>
        <v>1453.16</v>
      </c>
      <c r="BL167" s="17" t="s">
        <v>162</v>
      </c>
      <c r="BM167" s="156" t="s">
        <v>212</v>
      </c>
    </row>
    <row r="168" spans="1:65" s="14" customFormat="1" ht="11.25">
      <c r="B168" s="165"/>
      <c r="D168" s="159" t="s">
        <v>164</v>
      </c>
      <c r="E168" s="166" t="s">
        <v>1</v>
      </c>
      <c r="F168" s="167" t="s">
        <v>213</v>
      </c>
      <c r="H168" s="168">
        <v>427.4</v>
      </c>
      <c r="L168" s="165"/>
      <c r="M168" s="169"/>
      <c r="N168" s="170"/>
      <c r="O168" s="170"/>
      <c r="P168" s="170"/>
      <c r="Q168" s="170"/>
      <c r="R168" s="170"/>
      <c r="S168" s="170"/>
      <c r="T168" s="171"/>
      <c r="AT168" s="166" t="s">
        <v>164</v>
      </c>
      <c r="AU168" s="166" t="s">
        <v>88</v>
      </c>
      <c r="AV168" s="14" t="s">
        <v>88</v>
      </c>
      <c r="AW168" s="14" t="s">
        <v>34</v>
      </c>
      <c r="AX168" s="14" t="s">
        <v>83</v>
      </c>
      <c r="AY168" s="166" t="s">
        <v>156</v>
      </c>
    </row>
    <row r="169" spans="1:65" s="12" customFormat="1" ht="22.9" customHeight="1">
      <c r="B169" s="132"/>
      <c r="D169" s="133" t="s">
        <v>77</v>
      </c>
      <c r="E169" s="142" t="s">
        <v>88</v>
      </c>
      <c r="F169" s="142" t="s">
        <v>214</v>
      </c>
      <c r="J169" s="143">
        <f>BK169</f>
        <v>11879.710000000001</v>
      </c>
      <c r="L169" s="132"/>
      <c r="M169" s="136"/>
      <c r="N169" s="137"/>
      <c r="O169" s="137"/>
      <c r="P169" s="138">
        <f>SUM(P170:P204)</f>
        <v>143.9495818</v>
      </c>
      <c r="Q169" s="137"/>
      <c r="R169" s="138">
        <f>SUM(R170:R204)</f>
        <v>181.03673778999996</v>
      </c>
      <c r="S169" s="137"/>
      <c r="T169" s="139">
        <f>SUM(T170:T204)</f>
        <v>0</v>
      </c>
      <c r="AR169" s="133" t="s">
        <v>83</v>
      </c>
      <c r="AT169" s="140" t="s">
        <v>77</v>
      </c>
      <c r="AU169" s="140" t="s">
        <v>83</v>
      </c>
      <c r="AY169" s="133" t="s">
        <v>156</v>
      </c>
      <c r="BK169" s="141">
        <f>SUM(BK170:BK204)</f>
        <v>11879.710000000001</v>
      </c>
    </row>
    <row r="170" spans="1:65" s="2" customFormat="1" ht="16.5" customHeight="1">
      <c r="A170" s="30"/>
      <c r="B170" s="144"/>
      <c r="C170" s="145" t="s">
        <v>215</v>
      </c>
      <c r="D170" s="145" t="s">
        <v>158</v>
      </c>
      <c r="E170" s="146" t="s">
        <v>216</v>
      </c>
      <c r="F170" s="147" t="s">
        <v>217</v>
      </c>
      <c r="G170" s="148" t="s">
        <v>218</v>
      </c>
      <c r="H170" s="149">
        <v>54</v>
      </c>
      <c r="I170" s="150">
        <v>7.23</v>
      </c>
      <c r="J170" s="150">
        <f>ROUND(I170*H170,2)</f>
        <v>390.42</v>
      </c>
      <c r="K170" s="151"/>
      <c r="L170" s="31"/>
      <c r="M170" s="152" t="s">
        <v>1</v>
      </c>
      <c r="N170" s="153" t="s">
        <v>44</v>
      </c>
      <c r="O170" s="154">
        <v>0.19932</v>
      </c>
      <c r="P170" s="154">
        <f>O170*H170</f>
        <v>10.76328</v>
      </c>
      <c r="Q170" s="154">
        <v>0.24468000000000001</v>
      </c>
      <c r="R170" s="154">
        <f>Q170*H170</f>
        <v>13.212720000000001</v>
      </c>
      <c r="S170" s="154">
        <v>0</v>
      </c>
      <c r="T170" s="155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6" t="s">
        <v>162</v>
      </c>
      <c r="AT170" s="156" t="s">
        <v>158</v>
      </c>
      <c r="AU170" s="156" t="s">
        <v>88</v>
      </c>
      <c r="AY170" s="17" t="s">
        <v>156</v>
      </c>
      <c r="BE170" s="157">
        <f>IF(N170="základná",J170,0)</f>
        <v>0</v>
      </c>
      <c r="BF170" s="157">
        <f>IF(N170="znížená",J170,0)</f>
        <v>390.42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88</v>
      </c>
      <c r="BK170" s="157">
        <f>ROUND(I170*H170,2)</f>
        <v>390.42</v>
      </c>
      <c r="BL170" s="17" t="s">
        <v>162</v>
      </c>
      <c r="BM170" s="156" t="s">
        <v>219</v>
      </c>
    </row>
    <row r="171" spans="1:65" s="14" customFormat="1" ht="11.25">
      <c r="B171" s="165"/>
      <c r="D171" s="159" t="s">
        <v>164</v>
      </c>
      <c r="E171" s="166" t="s">
        <v>1</v>
      </c>
      <c r="F171" s="167" t="s">
        <v>220</v>
      </c>
      <c r="H171" s="168">
        <v>54</v>
      </c>
      <c r="L171" s="165"/>
      <c r="M171" s="169"/>
      <c r="N171" s="170"/>
      <c r="O171" s="170"/>
      <c r="P171" s="170"/>
      <c r="Q171" s="170"/>
      <c r="R171" s="170"/>
      <c r="S171" s="170"/>
      <c r="T171" s="171"/>
      <c r="AT171" s="166" t="s">
        <v>164</v>
      </c>
      <c r="AU171" s="166" t="s">
        <v>88</v>
      </c>
      <c r="AV171" s="14" t="s">
        <v>88</v>
      </c>
      <c r="AW171" s="14" t="s">
        <v>34</v>
      </c>
      <c r="AX171" s="14" t="s">
        <v>83</v>
      </c>
      <c r="AY171" s="166" t="s">
        <v>156</v>
      </c>
    </row>
    <row r="172" spans="1:65" s="2" customFormat="1" ht="24.2" customHeight="1">
      <c r="A172" s="30"/>
      <c r="B172" s="144"/>
      <c r="C172" s="145" t="s">
        <v>221</v>
      </c>
      <c r="D172" s="145" t="s">
        <v>158</v>
      </c>
      <c r="E172" s="146" t="s">
        <v>222</v>
      </c>
      <c r="F172" s="147" t="s">
        <v>223</v>
      </c>
      <c r="G172" s="148" t="s">
        <v>161</v>
      </c>
      <c r="H172" s="149">
        <v>13.904999999999999</v>
      </c>
      <c r="I172" s="150">
        <v>52</v>
      </c>
      <c r="J172" s="150">
        <f>ROUND(I172*H172,2)</f>
        <v>723.06</v>
      </c>
      <c r="K172" s="151"/>
      <c r="L172" s="31"/>
      <c r="M172" s="152" t="s">
        <v>1</v>
      </c>
      <c r="N172" s="153" t="s">
        <v>44</v>
      </c>
      <c r="O172" s="154">
        <v>1.1319999999999999</v>
      </c>
      <c r="P172" s="154">
        <f>O172*H172</f>
        <v>15.740459999999997</v>
      </c>
      <c r="Q172" s="154">
        <v>2.0699999999999998</v>
      </c>
      <c r="R172" s="154">
        <f>Q172*H172</f>
        <v>28.783349999999995</v>
      </c>
      <c r="S172" s="154">
        <v>0</v>
      </c>
      <c r="T172" s="155">
        <f>S172*H172</f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6" t="s">
        <v>162</v>
      </c>
      <c r="AT172" s="156" t="s">
        <v>158</v>
      </c>
      <c r="AU172" s="156" t="s">
        <v>88</v>
      </c>
      <c r="AY172" s="17" t="s">
        <v>156</v>
      </c>
      <c r="BE172" s="157">
        <f>IF(N172="základná",J172,0)</f>
        <v>0</v>
      </c>
      <c r="BF172" s="157">
        <f>IF(N172="znížená",J172,0)</f>
        <v>723.06</v>
      </c>
      <c r="BG172" s="157">
        <f>IF(N172="zákl. prenesená",J172,0)</f>
        <v>0</v>
      </c>
      <c r="BH172" s="157">
        <f>IF(N172="zníž. prenesená",J172,0)</f>
        <v>0</v>
      </c>
      <c r="BI172" s="157">
        <f>IF(N172="nulová",J172,0)</f>
        <v>0</v>
      </c>
      <c r="BJ172" s="17" t="s">
        <v>88</v>
      </c>
      <c r="BK172" s="157">
        <f>ROUND(I172*H172,2)</f>
        <v>723.06</v>
      </c>
      <c r="BL172" s="17" t="s">
        <v>162</v>
      </c>
      <c r="BM172" s="156" t="s">
        <v>224</v>
      </c>
    </row>
    <row r="173" spans="1:65" s="13" customFormat="1" ht="11.25">
      <c r="B173" s="158"/>
      <c r="D173" s="159" t="s">
        <v>164</v>
      </c>
      <c r="E173" s="160" t="s">
        <v>1</v>
      </c>
      <c r="F173" s="161" t="s">
        <v>225</v>
      </c>
      <c r="H173" s="160" t="s">
        <v>1</v>
      </c>
      <c r="L173" s="158"/>
      <c r="M173" s="162"/>
      <c r="N173" s="163"/>
      <c r="O173" s="163"/>
      <c r="P173" s="163"/>
      <c r="Q173" s="163"/>
      <c r="R173" s="163"/>
      <c r="S173" s="163"/>
      <c r="T173" s="164"/>
      <c r="AT173" s="160" t="s">
        <v>164</v>
      </c>
      <c r="AU173" s="160" t="s">
        <v>88</v>
      </c>
      <c r="AV173" s="13" t="s">
        <v>83</v>
      </c>
      <c r="AW173" s="13" t="s">
        <v>34</v>
      </c>
      <c r="AX173" s="13" t="s">
        <v>78</v>
      </c>
      <c r="AY173" s="160" t="s">
        <v>156</v>
      </c>
    </row>
    <row r="174" spans="1:65" s="14" customFormat="1" ht="11.25">
      <c r="B174" s="165"/>
      <c r="D174" s="159" t="s">
        <v>164</v>
      </c>
      <c r="E174" s="166" t="s">
        <v>1</v>
      </c>
      <c r="F174" s="167" t="s">
        <v>226</v>
      </c>
      <c r="H174" s="168">
        <v>13.904999999999999</v>
      </c>
      <c r="L174" s="165"/>
      <c r="M174" s="169"/>
      <c r="N174" s="170"/>
      <c r="O174" s="170"/>
      <c r="P174" s="170"/>
      <c r="Q174" s="170"/>
      <c r="R174" s="170"/>
      <c r="S174" s="170"/>
      <c r="T174" s="171"/>
      <c r="AT174" s="166" t="s">
        <v>164</v>
      </c>
      <c r="AU174" s="166" t="s">
        <v>88</v>
      </c>
      <c r="AV174" s="14" t="s">
        <v>88</v>
      </c>
      <c r="AW174" s="14" t="s">
        <v>34</v>
      </c>
      <c r="AX174" s="14" t="s">
        <v>83</v>
      </c>
      <c r="AY174" s="166" t="s">
        <v>156</v>
      </c>
    </row>
    <row r="175" spans="1:65" s="2" customFormat="1" ht="24.2" customHeight="1">
      <c r="A175" s="30"/>
      <c r="B175" s="144"/>
      <c r="C175" s="145" t="s">
        <v>227</v>
      </c>
      <c r="D175" s="145" t="s">
        <v>158</v>
      </c>
      <c r="E175" s="146" t="s">
        <v>228</v>
      </c>
      <c r="F175" s="147" t="s">
        <v>229</v>
      </c>
      <c r="G175" s="148" t="s">
        <v>161</v>
      </c>
      <c r="H175" s="149">
        <v>19.956</v>
      </c>
      <c r="I175" s="150">
        <v>102.76</v>
      </c>
      <c r="J175" s="150">
        <f>ROUND(I175*H175,2)</f>
        <v>2050.6799999999998</v>
      </c>
      <c r="K175" s="151"/>
      <c r="L175" s="31"/>
      <c r="M175" s="152" t="s">
        <v>1</v>
      </c>
      <c r="N175" s="153" t="s">
        <v>44</v>
      </c>
      <c r="O175" s="154">
        <v>0.61899999999999999</v>
      </c>
      <c r="P175" s="154">
        <f>O175*H175</f>
        <v>12.352763999999999</v>
      </c>
      <c r="Q175" s="154">
        <v>2.4157199999999999</v>
      </c>
      <c r="R175" s="154">
        <f>Q175*H175</f>
        <v>48.208108319999994</v>
      </c>
      <c r="S175" s="154">
        <v>0</v>
      </c>
      <c r="T175" s="155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6" t="s">
        <v>162</v>
      </c>
      <c r="AT175" s="156" t="s">
        <v>158</v>
      </c>
      <c r="AU175" s="156" t="s">
        <v>88</v>
      </c>
      <c r="AY175" s="17" t="s">
        <v>156</v>
      </c>
      <c r="BE175" s="157">
        <f>IF(N175="základná",J175,0)</f>
        <v>0</v>
      </c>
      <c r="BF175" s="157">
        <f>IF(N175="znížená",J175,0)</f>
        <v>2050.6799999999998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88</v>
      </c>
      <c r="BK175" s="157">
        <f>ROUND(I175*H175,2)</f>
        <v>2050.6799999999998</v>
      </c>
      <c r="BL175" s="17" t="s">
        <v>162</v>
      </c>
      <c r="BM175" s="156" t="s">
        <v>230</v>
      </c>
    </row>
    <row r="176" spans="1:65" s="13" customFormat="1" ht="11.25">
      <c r="B176" s="158"/>
      <c r="D176" s="159" t="s">
        <v>164</v>
      </c>
      <c r="E176" s="160" t="s">
        <v>1</v>
      </c>
      <c r="F176" s="161" t="s">
        <v>231</v>
      </c>
      <c r="H176" s="160" t="s">
        <v>1</v>
      </c>
      <c r="L176" s="158"/>
      <c r="M176" s="162"/>
      <c r="N176" s="163"/>
      <c r="O176" s="163"/>
      <c r="P176" s="163"/>
      <c r="Q176" s="163"/>
      <c r="R176" s="163"/>
      <c r="S176" s="163"/>
      <c r="T176" s="164"/>
      <c r="AT176" s="160" t="s">
        <v>164</v>
      </c>
      <c r="AU176" s="160" t="s">
        <v>88</v>
      </c>
      <c r="AV176" s="13" t="s">
        <v>83</v>
      </c>
      <c r="AW176" s="13" t="s">
        <v>34</v>
      </c>
      <c r="AX176" s="13" t="s">
        <v>78</v>
      </c>
      <c r="AY176" s="160" t="s">
        <v>156</v>
      </c>
    </row>
    <row r="177" spans="1:65" s="14" customFormat="1" ht="11.25">
      <c r="B177" s="165"/>
      <c r="D177" s="159" t="s">
        <v>164</v>
      </c>
      <c r="E177" s="166" t="s">
        <v>1</v>
      </c>
      <c r="F177" s="167" t="s">
        <v>232</v>
      </c>
      <c r="H177" s="168">
        <v>19.731999999999999</v>
      </c>
      <c r="L177" s="165"/>
      <c r="M177" s="169"/>
      <c r="N177" s="170"/>
      <c r="O177" s="170"/>
      <c r="P177" s="170"/>
      <c r="Q177" s="170"/>
      <c r="R177" s="170"/>
      <c r="S177" s="170"/>
      <c r="T177" s="171"/>
      <c r="AT177" s="166" t="s">
        <v>164</v>
      </c>
      <c r="AU177" s="166" t="s">
        <v>88</v>
      </c>
      <c r="AV177" s="14" t="s">
        <v>88</v>
      </c>
      <c r="AW177" s="14" t="s">
        <v>34</v>
      </c>
      <c r="AX177" s="14" t="s">
        <v>78</v>
      </c>
      <c r="AY177" s="166" t="s">
        <v>156</v>
      </c>
    </row>
    <row r="178" spans="1:65" s="13" customFormat="1" ht="11.25">
      <c r="B178" s="158"/>
      <c r="D178" s="159" t="s">
        <v>164</v>
      </c>
      <c r="E178" s="160" t="s">
        <v>1</v>
      </c>
      <c r="F178" s="161" t="s">
        <v>233</v>
      </c>
      <c r="H178" s="160" t="s">
        <v>1</v>
      </c>
      <c r="L178" s="158"/>
      <c r="M178" s="162"/>
      <c r="N178" s="163"/>
      <c r="O178" s="163"/>
      <c r="P178" s="163"/>
      <c r="Q178" s="163"/>
      <c r="R178" s="163"/>
      <c r="S178" s="163"/>
      <c r="T178" s="164"/>
      <c r="AT178" s="160" t="s">
        <v>164</v>
      </c>
      <c r="AU178" s="160" t="s">
        <v>88</v>
      </c>
      <c r="AV178" s="13" t="s">
        <v>83</v>
      </c>
      <c r="AW178" s="13" t="s">
        <v>34</v>
      </c>
      <c r="AX178" s="13" t="s">
        <v>78</v>
      </c>
      <c r="AY178" s="160" t="s">
        <v>156</v>
      </c>
    </row>
    <row r="179" spans="1:65" s="14" customFormat="1" ht="11.25">
      <c r="B179" s="165"/>
      <c r="D179" s="159" t="s">
        <v>164</v>
      </c>
      <c r="E179" s="166" t="s">
        <v>1</v>
      </c>
      <c r="F179" s="167" t="s">
        <v>234</v>
      </c>
      <c r="H179" s="168">
        <v>0.224</v>
      </c>
      <c r="L179" s="165"/>
      <c r="M179" s="169"/>
      <c r="N179" s="170"/>
      <c r="O179" s="170"/>
      <c r="P179" s="170"/>
      <c r="Q179" s="170"/>
      <c r="R179" s="170"/>
      <c r="S179" s="170"/>
      <c r="T179" s="171"/>
      <c r="AT179" s="166" t="s">
        <v>164</v>
      </c>
      <c r="AU179" s="166" t="s">
        <v>88</v>
      </c>
      <c r="AV179" s="14" t="s">
        <v>88</v>
      </c>
      <c r="AW179" s="14" t="s">
        <v>34</v>
      </c>
      <c r="AX179" s="14" t="s">
        <v>78</v>
      </c>
      <c r="AY179" s="166" t="s">
        <v>156</v>
      </c>
    </row>
    <row r="180" spans="1:65" s="15" customFormat="1" ht="11.25">
      <c r="B180" s="172"/>
      <c r="D180" s="159" t="s">
        <v>164</v>
      </c>
      <c r="E180" s="173" t="s">
        <v>1</v>
      </c>
      <c r="F180" s="174" t="s">
        <v>172</v>
      </c>
      <c r="H180" s="175">
        <v>19.956</v>
      </c>
      <c r="L180" s="172"/>
      <c r="M180" s="176"/>
      <c r="N180" s="177"/>
      <c r="O180" s="177"/>
      <c r="P180" s="177"/>
      <c r="Q180" s="177"/>
      <c r="R180" s="177"/>
      <c r="S180" s="177"/>
      <c r="T180" s="178"/>
      <c r="AT180" s="173" t="s">
        <v>164</v>
      </c>
      <c r="AU180" s="173" t="s">
        <v>88</v>
      </c>
      <c r="AV180" s="15" t="s">
        <v>162</v>
      </c>
      <c r="AW180" s="15" t="s">
        <v>34</v>
      </c>
      <c r="AX180" s="15" t="s">
        <v>83</v>
      </c>
      <c r="AY180" s="173" t="s">
        <v>156</v>
      </c>
    </row>
    <row r="181" spans="1:65" s="2" customFormat="1" ht="24.2" customHeight="1">
      <c r="A181" s="30"/>
      <c r="B181" s="144"/>
      <c r="C181" s="145" t="s">
        <v>235</v>
      </c>
      <c r="D181" s="145" t="s">
        <v>158</v>
      </c>
      <c r="E181" s="146" t="s">
        <v>236</v>
      </c>
      <c r="F181" s="147" t="s">
        <v>237</v>
      </c>
      <c r="G181" s="148" t="s">
        <v>98</v>
      </c>
      <c r="H181" s="149">
        <v>17.920000000000002</v>
      </c>
      <c r="I181" s="150">
        <v>13.63</v>
      </c>
      <c r="J181" s="150">
        <f>ROUND(I181*H181,2)</f>
        <v>244.25</v>
      </c>
      <c r="K181" s="151"/>
      <c r="L181" s="31"/>
      <c r="M181" s="152" t="s">
        <v>1</v>
      </c>
      <c r="N181" s="153" t="s">
        <v>44</v>
      </c>
      <c r="O181" s="154">
        <v>0.78800000000000003</v>
      </c>
      <c r="P181" s="154">
        <f>O181*H181</f>
        <v>14.120960000000002</v>
      </c>
      <c r="Q181" s="154">
        <v>4.0699999999999998E-3</v>
      </c>
      <c r="R181" s="154">
        <f>Q181*H181</f>
        <v>7.293440000000001E-2</v>
      </c>
      <c r="S181" s="154">
        <v>0</v>
      </c>
      <c r="T181" s="155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6" t="s">
        <v>162</v>
      </c>
      <c r="AT181" s="156" t="s">
        <v>158</v>
      </c>
      <c r="AU181" s="156" t="s">
        <v>88</v>
      </c>
      <c r="AY181" s="17" t="s">
        <v>156</v>
      </c>
      <c r="BE181" s="157">
        <f>IF(N181="základná",J181,0)</f>
        <v>0</v>
      </c>
      <c r="BF181" s="157">
        <f>IF(N181="znížená",J181,0)</f>
        <v>244.25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88</v>
      </c>
      <c r="BK181" s="157">
        <f>ROUND(I181*H181,2)</f>
        <v>244.25</v>
      </c>
      <c r="BL181" s="17" t="s">
        <v>162</v>
      </c>
      <c r="BM181" s="156" t="s">
        <v>238</v>
      </c>
    </row>
    <row r="182" spans="1:65" s="14" customFormat="1" ht="11.25">
      <c r="B182" s="165"/>
      <c r="D182" s="159" t="s">
        <v>164</v>
      </c>
      <c r="E182" s="166" t="s">
        <v>1</v>
      </c>
      <c r="F182" s="167" t="s">
        <v>239</v>
      </c>
      <c r="H182" s="168">
        <v>17.920000000000002</v>
      </c>
      <c r="L182" s="165"/>
      <c r="M182" s="169"/>
      <c r="N182" s="170"/>
      <c r="O182" s="170"/>
      <c r="P182" s="170"/>
      <c r="Q182" s="170"/>
      <c r="R182" s="170"/>
      <c r="S182" s="170"/>
      <c r="T182" s="171"/>
      <c r="AT182" s="166" t="s">
        <v>164</v>
      </c>
      <c r="AU182" s="166" t="s">
        <v>88</v>
      </c>
      <c r="AV182" s="14" t="s">
        <v>88</v>
      </c>
      <c r="AW182" s="14" t="s">
        <v>34</v>
      </c>
      <c r="AX182" s="14" t="s">
        <v>83</v>
      </c>
      <c r="AY182" s="166" t="s">
        <v>156</v>
      </c>
    </row>
    <row r="183" spans="1:65" s="2" customFormat="1" ht="24.2" customHeight="1">
      <c r="A183" s="30"/>
      <c r="B183" s="144"/>
      <c r="C183" s="145" t="s">
        <v>240</v>
      </c>
      <c r="D183" s="145" t="s">
        <v>158</v>
      </c>
      <c r="E183" s="146" t="s">
        <v>241</v>
      </c>
      <c r="F183" s="147" t="s">
        <v>242</v>
      </c>
      <c r="G183" s="148" t="s">
        <v>98</v>
      </c>
      <c r="H183" s="149">
        <v>17.920000000000002</v>
      </c>
      <c r="I183" s="150">
        <v>4.67</v>
      </c>
      <c r="J183" s="150">
        <f>ROUND(I183*H183,2)</f>
        <v>83.69</v>
      </c>
      <c r="K183" s="151"/>
      <c r="L183" s="31"/>
      <c r="M183" s="152" t="s">
        <v>1</v>
      </c>
      <c r="N183" s="153" t="s">
        <v>44</v>
      </c>
      <c r="O183" s="154">
        <v>0.32200000000000001</v>
      </c>
      <c r="P183" s="154">
        <f>O183*H183</f>
        <v>5.7702400000000003</v>
      </c>
      <c r="Q183" s="154">
        <v>0</v>
      </c>
      <c r="R183" s="154">
        <f>Q183*H183</f>
        <v>0</v>
      </c>
      <c r="S183" s="154">
        <v>0</v>
      </c>
      <c r="T183" s="155">
        <f>S183*H183</f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6" t="s">
        <v>162</v>
      </c>
      <c r="AT183" s="156" t="s">
        <v>158</v>
      </c>
      <c r="AU183" s="156" t="s">
        <v>88</v>
      </c>
      <c r="AY183" s="17" t="s">
        <v>156</v>
      </c>
      <c r="BE183" s="157">
        <f>IF(N183="základná",J183,0)</f>
        <v>0</v>
      </c>
      <c r="BF183" s="157">
        <f>IF(N183="znížená",J183,0)</f>
        <v>83.69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7" t="s">
        <v>88</v>
      </c>
      <c r="BK183" s="157">
        <f>ROUND(I183*H183,2)</f>
        <v>83.69</v>
      </c>
      <c r="BL183" s="17" t="s">
        <v>162</v>
      </c>
      <c r="BM183" s="156" t="s">
        <v>243</v>
      </c>
    </row>
    <row r="184" spans="1:65" s="2" customFormat="1" ht="16.5" customHeight="1">
      <c r="A184" s="30"/>
      <c r="B184" s="144"/>
      <c r="C184" s="145" t="s">
        <v>244</v>
      </c>
      <c r="D184" s="145" t="s">
        <v>158</v>
      </c>
      <c r="E184" s="146" t="s">
        <v>245</v>
      </c>
      <c r="F184" s="147" t="s">
        <v>246</v>
      </c>
      <c r="G184" s="148" t="s">
        <v>206</v>
      </c>
      <c r="H184" s="149">
        <v>3.0870000000000002</v>
      </c>
      <c r="I184" s="150">
        <v>1371.58</v>
      </c>
      <c r="J184" s="150">
        <f>ROUND(I184*H184,2)</f>
        <v>4234.07</v>
      </c>
      <c r="K184" s="151"/>
      <c r="L184" s="31"/>
      <c r="M184" s="152" t="s">
        <v>1</v>
      </c>
      <c r="N184" s="153" t="s">
        <v>44</v>
      </c>
      <c r="O184" s="154">
        <v>15.11</v>
      </c>
      <c r="P184" s="154">
        <f>O184*H184</f>
        <v>46.644570000000002</v>
      </c>
      <c r="Q184" s="154">
        <v>1.20296</v>
      </c>
      <c r="R184" s="154">
        <f>Q184*H184</f>
        <v>3.7135375200000005</v>
      </c>
      <c r="S184" s="154">
        <v>0</v>
      </c>
      <c r="T184" s="155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6" t="s">
        <v>162</v>
      </c>
      <c r="AT184" s="156" t="s">
        <v>158</v>
      </c>
      <c r="AU184" s="156" t="s">
        <v>88</v>
      </c>
      <c r="AY184" s="17" t="s">
        <v>156</v>
      </c>
      <c r="BE184" s="157">
        <f>IF(N184="základná",J184,0)</f>
        <v>0</v>
      </c>
      <c r="BF184" s="157">
        <f>IF(N184="znížená",J184,0)</f>
        <v>4234.07</v>
      </c>
      <c r="BG184" s="157">
        <f>IF(N184="zákl. prenesená",J184,0)</f>
        <v>0</v>
      </c>
      <c r="BH184" s="157">
        <f>IF(N184="zníž. prenesená",J184,0)</f>
        <v>0</v>
      </c>
      <c r="BI184" s="157">
        <f>IF(N184="nulová",J184,0)</f>
        <v>0</v>
      </c>
      <c r="BJ184" s="17" t="s">
        <v>88</v>
      </c>
      <c r="BK184" s="157">
        <f>ROUND(I184*H184,2)</f>
        <v>4234.07</v>
      </c>
      <c r="BL184" s="17" t="s">
        <v>162</v>
      </c>
      <c r="BM184" s="156" t="s">
        <v>247</v>
      </c>
    </row>
    <row r="185" spans="1:65" s="13" customFormat="1" ht="11.25">
      <c r="B185" s="158"/>
      <c r="D185" s="159" t="s">
        <v>164</v>
      </c>
      <c r="E185" s="160" t="s">
        <v>1</v>
      </c>
      <c r="F185" s="161" t="s">
        <v>248</v>
      </c>
      <c r="H185" s="160" t="s">
        <v>1</v>
      </c>
      <c r="L185" s="158"/>
      <c r="M185" s="162"/>
      <c r="N185" s="163"/>
      <c r="O185" s="163"/>
      <c r="P185" s="163"/>
      <c r="Q185" s="163"/>
      <c r="R185" s="163"/>
      <c r="S185" s="163"/>
      <c r="T185" s="164"/>
      <c r="AT185" s="160" t="s">
        <v>164</v>
      </c>
      <c r="AU185" s="160" t="s">
        <v>88</v>
      </c>
      <c r="AV185" s="13" t="s">
        <v>83</v>
      </c>
      <c r="AW185" s="13" t="s">
        <v>34</v>
      </c>
      <c r="AX185" s="13" t="s">
        <v>78</v>
      </c>
      <c r="AY185" s="160" t="s">
        <v>156</v>
      </c>
    </row>
    <row r="186" spans="1:65" s="14" customFormat="1" ht="11.25">
      <c r="B186" s="165"/>
      <c r="D186" s="159" t="s">
        <v>164</v>
      </c>
      <c r="E186" s="166" t="s">
        <v>1</v>
      </c>
      <c r="F186" s="167" t="s">
        <v>249</v>
      </c>
      <c r="H186" s="168">
        <v>2.7709999999999999</v>
      </c>
      <c r="L186" s="165"/>
      <c r="M186" s="169"/>
      <c r="N186" s="170"/>
      <c r="O186" s="170"/>
      <c r="P186" s="170"/>
      <c r="Q186" s="170"/>
      <c r="R186" s="170"/>
      <c r="S186" s="170"/>
      <c r="T186" s="171"/>
      <c r="AT186" s="166" t="s">
        <v>164</v>
      </c>
      <c r="AU186" s="166" t="s">
        <v>88</v>
      </c>
      <c r="AV186" s="14" t="s">
        <v>88</v>
      </c>
      <c r="AW186" s="14" t="s">
        <v>34</v>
      </c>
      <c r="AX186" s="14" t="s">
        <v>78</v>
      </c>
      <c r="AY186" s="166" t="s">
        <v>156</v>
      </c>
    </row>
    <row r="187" spans="1:65" s="13" customFormat="1" ht="11.25">
      <c r="B187" s="158"/>
      <c r="D187" s="159" t="s">
        <v>164</v>
      </c>
      <c r="E187" s="160" t="s">
        <v>1</v>
      </c>
      <c r="F187" s="161" t="s">
        <v>250</v>
      </c>
      <c r="H187" s="160" t="s">
        <v>1</v>
      </c>
      <c r="L187" s="158"/>
      <c r="M187" s="162"/>
      <c r="N187" s="163"/>
      <c r="O187" s="163"/>
      <c r="P187" s="163"/>
      <c r="Q187" s="163"/>
      <c r="R187" s="163"/>
      <c r="S187" s="163"/>
      <c r="T187" s="164"/>
      <c r="AT187" s="160" t="s">
        <v>164</v>
      </c>
      <c r="AU187" s="160" t="s">
        <v>88</v>
      </c>
      <c r="AV187" s="13" t="s">
        <v>83</v>
      </c>
      <c r="AW187" s="13" t="s">
        <v>34</v>
      </c>
      <c r="AX187" s="13" t="s">
        <v>78</v>
      </c>
      <c r="AY187" s="160" t="s">
        <v>156</v>
      </c>
    </row>
    <row r="188" spans="1:65" s="14" customFormat="1" ht="11.25">
      <c r="B188" s="165"/>
      <c r="D188" s="159" t="s">
        <v>164</v>
      </c>
      <c r="E188" s="166" t="s">
        <v>1</v>
      </c>
      <c r="F188" s="167" t="s">
        <v>251</v>
      </c>
      <c r="H188" s="168">
        <v>0.316</v>
      </c>
      <c r="L188" s="165"/>
      <c r="M188" s="169"/>
      <c r="N188" s="170"/>
      <c r="O188" s="170"/>
      <c r="P188" s="170"/>
      <c r="Q188" s="170"/>
      <c r="R188" s="170"/>
      <c r="S188" s="170"/>
      <c r="T188" s="171"/>
      <c r="AT188" s="166" t="s">
        <v>164</v>
      </c>
      <c r="AU188" s="166" t="s">
        <v>88</v>
      </c>
      <c r="AV188" s="14" t="s">
        <v>88</v>
      </c>
      <c r="AW188" s="14" t="s">
        <v>34</v>
      </c>
      <c r="AX188" s="14" t="s">
        <v>78</v>
      </c>
      <c r="AY188" s="166" t="s">
        <v>156</v>
      </c>
    </row>
    <row r="189" spans="1:65" s="15" customFormat="1" ht="11.25">
      <c r="B189" s="172"/>
      <c r="D189" s="159" t="s">
        <v>164</v>
      </c>
      <c r="E189" s="173" t="s">
        <v>1</v>
      </c>
      <c r="F189" s="174" t="s">
        <v>172</v>
      </c>
      <c r="H189" s="175">
        <v>3.0870000000000002</v>
      </c>
      <c r="L189" s="172"/>
      <c r="M189" s="176"/>
      <c r="N189" s="177"/>
      <c r="O189" s="177"/>
      <c r="P189" s="177"/>
      <c r="Q189" s="177"/>
      <c r="R189" s="177"/>
      <c r="S189" s="177"/>
      <c r="T189" s="178"/>
      <c r="AT189" s="173" t="s">
        <v>164</v>
      </c>
      <c r="AU189" s="173" t="s">
        <v>88</v>
      </c>
      <c r="AV189" s="15" t="s">
        <v>162</v>
      </c>
      <c r="AW189" s="15" t="s">
        <v>34</v>
      </c>
      <c r="AX189" s="15" t="s">
        <v>83</v>
      </c>
      <c r="AY189" s="173" t="s">
        <v>156</v>
      </c>
    </row>
    <row r="190" spans="1:65" s="2" customFormat="1" ht="33" customHeight="1">
      <c r="A190" s="30"/>
      <c r="B190" s="144"/>
      <c r="C190" s="145" t="s">
        <v>252</v>
      </c>
      <c r="D190" s="145" t="s">
        <v>158</v>
      </c>
      <c r="E190" s="146" t="s">
        <v>253</v>
      </c>
      <c r="F190" s="147" t="s">
        <v>254</v>
      </c>
      <c r="G190" s="148" t="s">
        <v>161</v>
      </c>
      <c r="H190" s="149">
        <v>4.9800000000000004</v>
      </c>
      <c r="I190" s="150">
        <v>180.15</v>
      </c>
      <c r="J190" s="150">
        <f>ROUND(I190*H190,2)</f>
        <v>897.15</v>
      </c>
      <c r="K190" s="151"/>
      <c r="L190" s="31"/>
      <c r="M190" s="152" t="s">
        <v>1</v>
      </c>
      <c r="N190" s="153" t="s">
        <v>44</v>
      </c>
      <c r="O190" s="154">
        <v>3.3398599999999998</v>
      </c>
      <c r="P190" s="154">
        <f>O190*H190</f>
        <v>16.632502800000001</v>
      </c>
      <c r="Q190" s="154">
        <v>2.16499</v>
      </c>
      <c r="R190" s="154">
        <f>Q190*H190</f>
        <v>10.781650200000001</v>
      </c>
      <c r="S190" s="154">
        <v>0</v>
      </c>
      <c r="T190" s="155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6" t="s">
        <v>162</v>
      </c>
      <c r="AT190" s="156" t="s">
        <v>158</v>
      </c>
      <c r="AU190" s="156" t="s">
        <v>88</v>
      </c>
      <c r="AY190" s="17" t="s">
        <v>156</v>
      </c>
      <c r="BE190" s="157">
        <f>IF(N190="základná",J190,0)</f>
        <v>0</v>
      </c>
      <c r="BF190" s="157">
        <f>IF(N190="znížená",J190,0)</f>
        <v>897.15</v>
      </c>
      <c r="BG190" s="157">
        <f>IF(N190="zákl. prenesená",J190,0)</f>
        <v>0</v>
      </c>
      <c r="BH190" s="157">
        <f>IF(N190="zníž. prenesená",J190,0)</f>
        <v>0</v>
      </c>
      <c r="BI190" s="157">
        <f>IF(N190="nulová",J190,0)</f>
        <v>0</v>
      </c>
      <c r="BJ190" s="17" t="s">
        <v>88</v>
      </c>
      <c r="BK190" s="157">
        <f>ROUND(I190*H190,2)</f>
        <v>897.15</v>
      </c>
      <c r="BL190" s="17" t="s">
        <v>162</v>
      </c>
      <c r="BM190" s="156" t="s">
        <v>255</v>
      </c>
    </row>
    <row r="191" spans="1:65" s="14" customFormat="1" ht="11.25">
      <c r="B191" s="165"/>
      <c r="D191" s="159" t="s">
        <v>164</v>
      </c>
      <c r="E191" s="166" t="s">
        <v>1</v>
      </c>
      <c r="F191" s="167" t="s">
        <v>256</v>
      </c>
      <c r="H191" s="168">
        <v>4.9800000000000004</v>
      </c>
      <c r="L191" s="165"/>
      <c r="M191" s="169"/>
      <c r="N191" s="170"/>
      <c r="O191" s="170"/>
      <c r="P191" s="170"/>
      <c r="Q191" s="170"/>
      <c r="R191" s="170"/>
      <c r="S191" s="170"/>
      <c r="T191" s="171"/>
      <c r="AT191" s="166" t="s">
        <v>164</v>
      </c>
      <c r="AU191" s="166" t="s">
        <v>88</v>
      </c>
      <c r="AV191" s="14" t="s">
        <v>88</v>
      </c>
      <c r="AW191" s="14" t="s">
        <v>34</v>
      </c>
      <c r="AX191" s="14" t="s">
        <v>83</v>
      </c>
      <c r="AY191" s="166" t="s">
        <v>156</v>
      </c>
    </row>
    <row r="192" spans="1:65" s="2" customFormat="1" ht="16.5" customHeight="1">
      <c r="A192" s="30"/>
      <c r="B192" s="144"/>
      <c r="C192" s="145" t="s">
        <v>257</v>
      </c>
      <c r="D192" s="145" t="s">
        <v>158</v>
      </c>
      <c r="E192" s="146" t="s">
        <v>258</v>
      </c>
      <c r="F192" s="147" t="s">
        <v>259</v>
      </c>
      <c r="G192" s="148" t="s">
        <v>161</v>
      </c>
      <c r="H192" s="149">
        <v>34.704999999999998</v>
      </c>
      <c r="I192" s="150">
        <v>90.6</v>
      </c>
      <c r="J192" s="150">
        <f>ROUND(I192*H192,2)</f>
        <v>3144.27</v>
      </c>
      <c r="K192" s="151"/>
      <c r="L192" s="31"/>
      <c r="M192" s="152" t="s">
        <v>1</v>
      </c>
      <c r="N192" s="153" t="s">
        <v>44</v>
      </c>
      <c r="O192" s="154">
        <v>0.58099999999999996</v>
      </c>
      <c r="P192" s="154">
        <f>O192*H192</f>
        <v>20.163604999999997</v>
      </c>
      <c r="Q192" s="154">
        <v>2.19407</v>
      </c>
      <c r="R192" s="154">
        <f>Q192*H192</f>
        <v>76.145199349999999</v>
      </c>
      <c r="S192" s="154">
        <v>0</v>
      </c>
      <c r="T192" s="155">
        <f>S192*H192</f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56" t="s">
        <v>162</v>
      </c>
      <c r="AT192" s="156" t="s">
        <v>158</v>
      </c>
      <c r="AU192" s="156" t="s">
        <v>88</v>
      </c>
      <c r="AY192" s="17" t="s">
        <v>156</v>
      </c>
      <c r="BE192" s="157">
        <f>IF(N192="základná",J192,0)</f>
        <v>0</v>
      </c>
      <c r="BF192" s="157">
        <f>IF(N192="znížená",J192,0)</f>
        <v>3144.27</v>
      </c>
      <c r="BG192" s="157">
        <f>IF(N192="zákl. prenesená",J192,0)</f>
        <v>0</v>
      </c>
      <c r="BH192" s="157">
        <f>IF(N192="zníž. prenesená",J192,0)</f>
        <v>0</v>
      </c>
      <c r="BI192" s="157">
        <f>IF(N192="nulová",J192,0)</f>
        <v>0</v>
      </c>
      <c r="BJ192" s="17" t="s">
        <v>88</v>
      </c>
      <c r="BK192" s="157">
        <f>ROUND(I192*H192,2)</f>
        <v>3144.27</v>
      </c>
      <c r="BL192" s="17" t="s">
        <v>162</v>
      </c>
      <c r="BM192" s="156" t="s">
        <v>260</v>
      </c>
    </row>
    <row r="193" spans="1:65" s="13" customFormat="1" ht="11.25">
      <c r="B193" s="158"/>
      <c r="D193" s="159" t="s">
        <v>164</v>
      </c>
      <c r="E193" s="160" t="s">
        <v>1</v>
      </c>
      <c r="F193" s="161" t="s">
        <v>180</v>
      </c>
      <c r="H193" s="160" t="s">
        <v>1</v>
      </c>
      <c r="L193" s="158"/>
      <c r="M193" s="162"/>
      <c r="N193" s="163"/>
      <c r="O193" s="163"/>
      <c r="P193" s="163"/>
      <c r="Q193" s="163"/>
      <c r="R193" s="163"/>
      <c r="S193" s="163"/>
      <c r="T193" s="164"/>
      <c r="AT193" s="160" t="s">
        <v>164</v>
      </c>
      <c r="AU193" s="160" t="s">
        <v>88</v>
      </c>
      <c r="AV193" s="13" t="s">
        <v>83</v>
      </c>
      <c r="AW193" s="13" t="s">
        <v>34</v>
      </c>
      <c r="AX193" s="13" t="s">
        <v>78</v>
      </c>
      <c r="AY193" s="160" t="s">
        <v>156</v>
      </c>
    </row>
    <row r="194" spans="1:65" s="14" customFormat="1" ht="11.25">
      <c r="B194" s="165"/>
      <c r="D194" s="159" t="s">
        <v>164</v>
      </c>
      <c r="E194" s="166" t="s">
        <v>1</v>
      </c>
      <c r="F194" s="167" t="s">
        <v>181</v>
      </c>
      <c r="H194" s="168">
        <v>33.244</v>
      </c>
      <c r="L194" s="165"/>
      <c r="M194" s="169"/>
      <c r="N194" s="170"/>
      <c r="O194" s="170"/>
      <c r="P194" s="170"/>
      <c r="Q194" s="170"/>
      <c r="R194" s="170"/>
      <c r="S194" s="170"/>
      <c r="T194" s="171"/>
      <c r="AT194" s="166" t="s">
        <v>164</v>
      </c>
      <c r="AU194" s="166" t="s">
        <v>88</v>
      </c>
      <c r="AV194" s="14" t="s">
        <v>88</v>
      </c>
      <c r="AW194" s="14" t="s">
        <v>34</v>
      </c>
      <c r="AX194" s="14" t="s">
        <v>78</v>
      </c>
      <c r="AY194" s="166" t="s">
        <v>156</v>
      </c>
    </row>
    <row r="195" spans="1:65" s="13" customFormat="1" ht="11.25">
      <c r="B195" s="158"/>
      <c r="D195" s="159" t="s">
        <v>164</v>
      </c>
      <c r="E195" s="160" t="s">
        <v>1</v>
      </c>
      <c r="F195" s="161" t="s">
        <v>261</v>
      </c>
      <c r="H195" s="160" t="s">
        <v>1</v>
      </c>
      <c r="L195" s="158"/>
      <c r="M195" s="162"/>
      <c r="N195" s="163"/>
      <c r="O195" s="163"/>
      <c r="P195" s="163"/>
      <c r="Q195" s="163"/>
      <c r="R195" s="163"/>
      <c r="S195" s="163"/>
      <c r="T195" s="164"/>
      <c r="AT195" s="160" t="s">
        <v>164</v>
      </c>
      <c r="AU195" s="160" t="s">
        <v>88</v>
      </c>
      <c r="AV195" s="13" t="s">
        <v>83</v>
      </c>
      <c r="AW195" s="13" t="s">
        <v>34</v>
      </c>
      <c r="AX195" s="13" t="s">
        <v>78</v>
      </c>
      <c r="AY195" s="160" t="s">
        <v>156</v>
      </c>
    </row>
    <row r="196" spans="1:65" s="14" customFormat="1" ht="11.25">
      <c r="B196" s="165"/>
      <c r="D196" s="159" t="s">
        <v>164</v>
      </c>
      <c r="E196" s="166" t="s">
        <v>1</v>
      </c>
      <c r="F196" s="167" t="s">
        <v>262</v>
      </c>
      <c r="H196" s="168">
        <v>1.4610000000000001</v>
      </c>
      <c r="L196" s="165"/>
      <c r="M196" s="169"/>
      <c r="N196" s="170"/>
      <c r="O196" s="170"/>
      <c r="P196" s="170"/>
      <c r="Q196" s="170"/>
      <c r="R196" s="170"/>
      <c r="S196" s="170"/>
      <c r="T196" s="171"/>
      <c r="AT196" s="166" t="s">
        <v>164</v>
      </c>
      <c r="AU196" s="166" t="s">
        <v>88</v>
      </c>
      <c r="AV196" s="14" t="s">
        <v>88</v>
      </c>
      <c r="AW196" s="14" t="s">
        <v>34</v>
      </c>
      <c r="AX196" s="14" t="s">
        <v>78</v>
      </c>
      <c r="AY196" s="166" t="s">
        <v>156</v>
      </c>
    </row>
    <row r="197" spans="1:65" s="15" customFormat="1" ht="11.25">
      <c r="B197" s="172"/>
      <c r="D197" s="159" t="s">
        <v>164</v>
      </c>
      <c r="E197" s="173" t="s">
        <v>1</v>
      </c>
      <c r="F197" s="174" t="s">
        <v>172</v>
      </c>
      <c r="H197" s="175">
        <v>34.704999999999998</v>
      </c>
      <c r="L197" s="172"/>
      <c r="M197" s="176"/>
      <c r="N197" s="177"/>
      <c r="O197" s="177"/>
      <c r="P197" s="177"/>
      <c r="Q197" s="177"/>
      <c r="R197" s="177"/>
      <c r="S197" s="177"/>
      <c r="T197" s="178"/>
      <c r="AT197" s="173" t="s">
        <v>164</v>
      </c>
      <c r="AU197" s="173" t="s">
        <v>88</v>
      </c>
      <c r="AV197" s="15" t="s">
        <v>162</v>
      </c>
      <c r="AW197" s="15" t="s">
        <v>34</v>
      </c>
      <c r="AX197" s="15" t="s">
        <v>83</v>
      </c>
      <c r="AY197" s="173" t="s">
        <v>156</v>
      </c>
    </row>
    <row r="198" spans="1:65" s="2" customFormat="1" ht="24.2" customHeight="1">
      <c r="A198" s="30"/>
      <c r="B198" s="144"/>
      <c r="C198" s="145" t="s">
        <v>263</v>
      </c>
      <c r="D198" s="145" t="s">
        <v>158</v>
      </c>
      <c r="E198" s="146" t="s">
        <v>264</v>
      </c>
      <c r="F198" s="147" t="s">
        <v>265</v>
      </c>
      <c r="G198" s="148" t="s">
        <v>206</v>
      </c>
      <c r="H198" s="149">
        <v>0.11899999999999999</v>
      </c>
      <c r="I198" s="150">
        <v>942.19</v>
      </c>
      <c r="J198" s="150">
        <f>ROUND(I198*H198,2)</f>
        <v>112.12</v>
      </c>
      <c r="K198" s="151"/>
      <c r="L198" s="31"/>
      <c r="M198" s="152" t="s">
        <v>1</v>
      </c>
      <c r="N198" s="153" t="s">
        <v>44</v>
      </c>
      <c r="O198" s="154">
        <v>14.8</v>
      </c>
      <c r="P198" s="154">
        <f>O198*H198</f>
        <v>1.7612000000000001</v>
      </c>
      <c r="Q198" s="154">
        <v>1.002</v>
      </c>
      <c r="R198" s="154">
        <f>Q198*H198</f>
        <v>0.119238</v>
      </c>
      <c r="S198" s="154">
        <v>0</v>
      </c>
      <c r="T198" s="155">
        <f>S198*H198</f>
        <v>0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56" t="s">
        <v>162</v>
      </c>
      <c r="AT198" s="156" t="s">
        <v>158</v>
      </c>
      <c r="AU198" s="156" t="s">
        <v>88</v>
      </c>
      <c r="AY198" s="17" t="s">
        <v>156</v>
      </c>
      <c r="BE198" s="157">
        <f>IF(N198="základná",J198,0)</f>
        <v>0</v>
      </c>
      <c r="BF198" s="157">
        <f>IF(N198="znížená",J198,0)</f>
        <v>112.12</v>
      </c>
      <c r="BG198" s="157">
        <f>IF(N198="zákl. prenesená",J198,0)</f>
        <v>0</v>
      </c>
      <c r="BH198" s="157">
        <f>IF(N198="zníž. prenesená",J198,0)</f>
        <v>0</v>
      </c>
      <c r="BI198" s="157">
        <f>IF(N198="nulová",J198,0)</f>
        <v>0</v>
      </c>
      <c r="BJ198" s="17" t="s">
        <v>88</v>
      </c>
      <c r="BK198" s="157">
        <f>ROUND(I198*H198,2)</f>
        <v>112.12</v>
      </c>
      <c r="BL198" s="17" t="s">
        <v>162</v>
      </c>
      <c r="BM198" s="156" t="s">
        <v>266</v>
      </c>
    </row>
    <row r="199" spans="1:65" s="13" customFormat="1" ht="11.25">
      <c r="B199" s="158"/>
      <c r="D199" s="159" t="s">
        <v>164</v>
      </c>
      <c r="E199" s="160" t="s">
        <v>1</v>
      </c>
      <c r="F199" s="161" t="s">
        <v>267</v>
      </c>
      <c r="H199" s="160" t="s">
        <v>1</v>
      </c>
      <c r="L199" s="158"/>
      <c r="M199" s="162"/>
      <c r="N199" s="163"/>
      <c r="O199" s="163"/>
      <c r="P199" s="163"/>
      <c r="Q199" s="163"/>
      <c r="R199" s="163"/>
      <c r="S199" s="163"/>
      <c r="T199" s="164"/>
      <c r="AT199" s="160" t="s">
        <v>164</v>
      </c>
      <c r="AU199" s="160" t="s">
        <v>88</v>
      </c>
      <c r="AV199" s="13" t="s">
        <v>83</v>
      </c>
      <c r="AW199" s="13" t="s">
        <v>34</v>
      </c>
      <c r="AX199" s="13" t="s">
        <v>78</v>
      </c>
      <c r="AY199" s="160" t="s">
        <v>156</v>
      </c>
    </row>
    <row r="200" spans="1:65" s="13" customFormat="1" ht="11.25">
      <c r="B200" s="158"/>
      <c r="D200" s="159" t="s">
        <v>164</v>
      </c>
      <c r="E200" s="160" t="s">
        <v>1</v>
      </c>
      <c r="F200" s="161" t="s">
        <v>268</v>
      </c>
      <c r="H200" s="160" t="s">
        <v>1</v>
      </c>
      <c r="L200" s="158"/>
      <c r="M200" s="162"/>
      <c r="N200" s="163"/>
      <c r="O200" s="163"/>
      <c r="P200" s="163"/>
      <c r="Q200" s="163"/>
      <c r="R200" s="163"/>
      <c r="S200" s="163"/>
      <c r="T200" s="164"/>
      <c r="AT200" s="160" t="s">
        <v>164</v>
      </c>
      <c r="AU200" s="160" t="s">
        <v>88</v>
      </c>
      <c r="AV200" s="13" t="s">
        <v>83</v>
      </c>
      <c r="AW200" s="13" t="s">
        <v>34</v>
      </c>
      <c r="AX200" s="13" t="s">
        <v>78</v>
      </c>
      <c r="AY200" s="160" t="s">
        <v>156</v>
      </c>
    </row>
    <row r="201" spans="1:65" s="14" customFormat="1" ht="11.25">
      <c r="B201" s="165"/>
      <c r="D201" s="159" t="s">
        <v>164</v>
      </c>
      <c r="E201" s="166" t="s">
        <v>1</v>
      </c>
      <c r="F201" s="167" t="s">
        <v>269</v>
      </c>
      <c r="H201" s="168">
        <v>2.7E-2</v>
      </c>
      <c r="L201" s="165"/>
      <c r="M201" s="169"/>
      <c r="N201" s="170"/>
      <c r="O201" s="170"/>
      <c r="P201" s="170"/>
      <c r="Q201" s="170"/>
      <c r="R201" s="170"/>
      <c r="S201" s="170"/>
      <c r="T201" s="171"/>
      <c r="AT201" s="166" t="s">
        <v>164</v>
      </c>
      <c r="AU201" s="166" t="s">
        <v>88</v>
      </c>
      <c r="AV201" s="14" t="s">
        <v>88</v>
      </c>
      <c r="AW201" s="14" t="s">
        <v>34</v>
      </c>
      <c r="AX201" s="14" t="s">
        <v>78</v>
      </c>
      <c r="AY201" s="166" t="s">
        <v>156</v>
      </c>
    </row>
    <row r="202" spans="1:65" s="13" customFormat="1" ht="11.25">
      <c r="B202" s="158"/>
      <c r="D202" s="159" t="s">
        <v>164</v>
      </c>
      <c r="E202" s="160" t="s">
        <v>1</v>
      </c>
      <c r="F202" s="161" t="s">
        <v>270</v>
      </c>
      <c r="H202" s="160" t="s">
        <v>1</v>
      </c>
      <c r="L202" s="158"/>
      <c r="M202" s="162"/>
      <c r="N202" s="163"/>
      <c r="O202" s="163"/>
      <c r="P202" s="163"/>
      <c r="Q202" s="163"/>
      <c r="R202" s="163"/>
      <c r="S202" s="163"/>
      <c r="T202" s="164"/>
      <c r="AT202" s="160" t="s">
        <v>164</v>
      </c>
      <c r="AU202" s="160" t="s">
        <v>88</v>
      </c>
      <c r="AV202" s="13" t="s">
        <v>83</v>
      </c>
      <c r="AW202" s="13" t="s">
        <v>34</v>
      </c>
      <c r="AX202" s="13" t="s">
        <v>78</v>
      </c>
      <c r="AY202" s="160" t="s">
        <v>156</v>
      </c>
    </row>
    <row r="203" spans="1:65" s="14" customFormat="1" ht="11.25">
      <c r="B203" s="165"/>
      <c r="D203" s="159" t="s">
        <v>164</v>
      </c>
      <c r="E203" s="166" t="s">
        <v>1</v>
      </c>
      <c r="F203" s="167" t="s">
        <v>271</v>
      </c>
      <c r="H203" s="168">
        <v>9.1999999999999998E-2</v>
      </c>
      <c r="L203" s="165"/>
      <c r="M203" s="169"/>
      <c r="N203" s="170"/>
      <c r="O203" s="170"/>
      <c r="P203" s="170"/>
      <c r="Q203" s="170"/>
      <c r="R203" s="170"/>
      <c r="S203" s="170"/>
      <c r="T203" s="171"/>
      <c r="AT203" s="166" t="s">
        <v>164</v>
      </c>
      <c r="AU203" s="166" t="s">
        <v>88</v>
      </c>
      <c r="AV203" s="14" t="s">
        <v>88</v>
      </c>
      <c r="AW203" s="14" t="s">
        <v>34</v>
      </c>
      <c r="AX203" s="14" t="s">
        <v>78</v>
      </c>
      <c r="AY203" s="166" t="s">
        <v>156</v>
      </c>
    </row>
    <row r="204" spans="1:65" s="15" customFormat="1" ht="11.25">
      <c r="B204" s="172"/>
      <c r="D204" s="159" t="s">
        <v>164</v>
      </c>
      <c r="E204" s="173" t="s">
        <v>1</v>
      </c>
      <c r="F204" s="174" t="s">
        <v>172</v>
      </c>
      <c r="H204" s="175">
        <v>0.11899999999999999</v>
      </c>
      <c r="L204" s="172"/>
      <c r="M204" s="176"/>
      <c r="N204" s="177"/>
      <c r="O204" s="177"/>
      <c r="P204" s="177"/>
      <c r="Q204" s="177"/>
      <c r="R204" s="177"/>
      <c r="S204" s="177"/>
      <c r="T204" s="178"/>
      <c r="AT204" s="173" t="s">
        <v>164</v>
      </c>
      <c r="AU204" s="173" t="s">
        <v>88</v>
      </c>
      <c r="AV204" s="15" t="s">
        <v>162</v>
      </c>
      <c r="AW204" s="15" t="s">
        <v>34</v>
      </c>
      <c r="AX204" s="15" t="s">
        <v>83</v>
      </c>
      <c r="AY204" s="173" t="s">
        <v>156</v>
      </c>
    </row>
    <row r="205" spans="1:65" s="12" customFormat="1" ht="22.9" customHeight="1">
      <c r="B205" s="132"/>
      <c r="D205" s="133" t="s">
        <v>77</v>
      </c>
      <c r="E205" s="142" t="s">
        <v>176</v>
      </c>
      <c r="F205" s="142" t="s">
        <v>272</v>
      </c>
      <c r="J205" s="143">
        <f>BK205</f>
        <v>10684.820000000002</v>
      </c>
      <c r="L205" s="132"/>
      <c r="M205" s="136"/>
      <c r="N205" s="137"/>
      <c r="O205" s="137"/>
      <c r="P205" s="138">
        <f>SUM(P206:P242)</f>
        <v>119.36232955000001</v>
      </c>
      <c r="Q205" s="137"/>
      <c r="R205" s="138">
        <f>SUM(R206:R242)</f>
        <v>30.223844390000011</v>
      </c>
      <c r="S205" s="137"/>
      <c r="T205" s="139">
        <f>SUM(T206:T242)</f>
        <v>0</v>
      </c>
      <c r="AR205" s="133" t="s">
        <v>83</v>
      </c>
      <c r="AT205" s="140" t="s">
        <v>77</v>
      </c>
      <c r="AU205" s="140" t="s">
        <v>83</v>
      </c>
      <c r="AY205" s="133" t="s">
        <v>156</v>
      </c>
      <c r="BK205" s="141">
        <f>SUM(BK206:BK242)</f>
        <v>10684.820000000002</v>
      </c>
    </row>
    <row r="206" spans="1:65" s="2" customFormat="1" ht="37.9" customHeight="1">
      <c r="A206" s="30"/>
      <c r="B206" s="144"/>
      <c r="C206" s="145" t="s">
        <v>273</v>
      </c>
      <c r="D206" s="145" t="s">
        <v>158</v>
      </c>
      <c r="E206" s="146" t="s">
        <v>274</v>
      </c>
      <c r="F206" s="147" t="s">
        <v>275</v>
      </c>
      <c r="G206" s="148" t="s">
        <v>161</v>
      </c>
      <c r="H206" s="149">
        <v>22.407</v>
      </c>
      <c r="I206" s="150">
        <v>190.65</v>
      </c>
      <c r="J206" s="150">
        <f>ROUND(I206*H206,2)</f>
        <v>4271.8900000000003</v>
      </c>
      <c r="K206" s="151"/>
      <c r="L206" s="31"/>
      <c r="M206" s="152" t="s">
        <v>1</v>
      </c>
      <c r="N206" s="153" t="s">
        <v>44</v>
      </c>
      <c r="O206" s="154">
        <v>2.4136500000000001</v>
      </c>
      <c r="P206" s="154">
        <f>O206*H206</f>
        <v>54.082655549999998</v>
      </c>
      <c r="Q206" s="154">
        <v>0.78929000000000005</v>
      </c>
      <c r="R206" s="154">
        <f>Q206*H206</f>
        <v>17.68562103</v>
      </c>
      <c r="S206" s="154">
        <v>0</v>
      </c>
      <c r="T206" s="155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6" t="s">
        <v>162</v>
      </c>
      <c r="AT206" s="156" t="s">
        <v>158</v>
      </c>
      <c r="AU206" s="156" t="s">
        <v>88</v>
      </c>
      <c r="AY206" s="17" t="s">
        <v>156</v>
      </c>
      <c r="BE206" s="157">
        <f>IF(N206="základná",J206,0)</f>
        <v>0</v>
      </c>
      <c r="BF206" s="157">
        <f>IF(N206="znížená",J206,0)</f>
        <v>4271.8900000000003</v>
      </c>
      <c r="BG206" s="157">
        <f>IF(N206="zákl. prenesená",J206,0)</f>
        <v>0</v>
      </c>
      <c r="BH206" s="157">
        <f>IF(N206="zníž. prenesená",J206,0)</f>
        <v>0</v>
      </c>
      <c r="BI206" s="157">
        <f>IF(N206="nulová",J206,0)</f>
        <v>0</v>
      </c>
      <c r="BJ206" s="17" t="s">
        <v>88</v>
      </c>
      <c r="BK206" s="157">
        <f>ROUND(I206*H206,2)</f>
        <v>4271.8900000000003</v>
      </c>
      <c r="BL206" s="17" t="s">
        <v>162</v>
      </c>
      <c r="BM206" s="156" t="s">
        <v>276</v>
      </c>
    </row>
    <row r="207" spans="1:65" s="14" customFormat="1" ht="11.25">
      <c r="B207" s="165"/>
      <c r="D207" s="159" t="s">
        <v>164</v>
      </c>
      <c r="E207" s="166" t="s">
        <v>1</v>
      </c>
      <c r="F207" s="167" t="s">
        <v>277</v>
      </c>
      <c r="H207" s="168">
        <v>30.113</v>
      </c>
      <c r="L207" s="165"/>
      <c r="M207" s="169"/>
      <c r="N207" s="170"/>
      <c r="O207" s="170"/>
      <c r="P207" s="170"/>
      <c r="Q207" s="170"/>
      <c r="R207" s="170"/>
      <c r="S207" s="170"/>
      <c r="T207" s="171"/>
      <c r="AT207" s="166" t="s">
        <v>164</v>
      </c>
      <c r="AU207" s="166" t="s">
        <v>88</v>
      </c>
      <c r="AV207" s="14" t="s">
        <v>88</v>
      </c>
      <c r="AW207" s="14" t="s">
        <v>34</v>
      </c>
      <c r="AX207" s="14" t="s">
        <v>78</v>
      </c>
      <c r="AY207" s="166" t="s">
        <v>156</v>
      </c>
    </row>
    <row r="208" spans="1:65" s="13" customFormat="1" ht="11.25">
      <c r="B208" s="158"/>
      <c r="D208" s="159" t="s">
        <v>164</v>
      </c>
      <c r="E208" s="160" t="s">
        <v>1</v>
      </c>
      <c r="F208" s="161" t="s">
        <v>278</v>
      </c>
      <c r="H208" s="160" t="s">
        <v>1</v>
      </c>
      <c r="L208" s="158"/>
      <c r="M208" s="162"/>
      <c r="N208" s="163"/>
      <c r="O208" s="163"/>
      <c r="P208" s="163"/>
      <c r="Q208" s="163"/>
      <c r="R208" s="163"/>
      <c r="S208" s="163"/>
      <c r="T208" s="164"/>
      <c r="AT208" s="160" t="s">
        <v>164</v>
      </c>
      <c r="AU208" s="160" t="s">
        <v>88</v>
      </c>
      <c r="AV208" s="13" t="s">
        <v>83</v>
      </c>
      <c r="AW208" s="13" t="s">
        <v>34</v>
      </c>
      <c r="AX208" s="13" t="s">
        <v>78</v>
      </c>
      <c r="AY208" s="160" t="s">
        <v>156</v>
      </c>
    </row>
    <row r="209" spans="1:65" s="14" customFormat="1" ht="22.5">
      <c r="B209" s="165"/>
      <c r="D209" s="159" t="s">
        <v>164</v>
      </c>
      <c r="E209" s="166" t="s">
        <v>1</v>
      </c>
      <c r="F209" s="167" t="s">
        <v>279</v>
      </c>
      <c r="H209" s="168">
        <v>-6.6180000000000003</v>
      </c>
      <c r="L209" s="165"/>
      <c r="M209" s="169"/>
      <c r="N209" s="170"/>
      <c r="O209" s="170"/>
      <c r="P209" s="170"/>
      <c r="Q209" s="170"/>
      <c r="R209" s="170"/>
      <c r="S209" s="170"/>
      <c r="T209" s="171"/>
      <c r="AT209" s="166" t="s">
        <v>164</v>
      </c>
      <c r="AU209" s="166" t="s">
        <v>88</v>
      </c>
      <c r="AV209" s="14" t="s">
        <v>88</v>
      </c>
      <c r="AW209" s="14" t="s">
        <v>34</v>
      </c>
      <c r="AX209" s="14" t="s">
        <v>78</v>
      </c>
      <c r="AY209" s="166" t="s">
        <v>156</v>
      </c>
    </row>
    <row r="210" spans="1:65" s="13" customFormat="1" ht="11.25">
      <c r="B210" s="158"/>
      <c r="D210" s="159" t="s">
        <v>164</v>
      </c>
      <c r="E210" s="160" t="s">
        <v>1</v>
      </c>
      <c r="F210" s="161" t="s">
        <v>280</v>
      </c>
      <c r="H210" s="160" t="s">
        <v>1</v>
      </c>
      <c r="L210" s="158"/>
      <c r="M210" s="162"/>
      <c r="N210" s="163"/>
      <c r="O210" s="163"/>
      <c r="P210" s="163"/>
      <c r="Q210" s="163"/>
      <c r="R210" s="163"/>
      <c r="S210" s="163"/>
      <c r="T210" s="164"/>
      <c r="AT210" s="160" t="s">
        <v>164</v>
      </c>
      <c r="AU210" s="160" t="s">
        <v>88</v>
      </c>
      <c r="AV210" s="13" t="s">
        <v>83</v>
      </c>
      <c r="AW210" s="13" t="s">
        <v>34</v>
      </c>
      <c r="AX210" s="13" t="s">
        <v>78</v>
      </c>
      <c r="AY210" s="160" t="s">
        <v>156</v>
      </c>
    </row>
    <row r="211" spans="1:65" s="14" customFormat="1" ht="11.25">
      <c r="B211" s="165"/>
      <c r="D211" s="159" t="s">
        <v>164</v>
      </c>
      <c r="E211" s="166" t="s">
        <v>1</v>
      </c>
      <c r="F211" s="167" t="s">
        <v>281</v>
      </c>
      <c r="H211" s="168">
        <v>-9.4E-2</v>
      </c>
      <c r="L211" s="165"/>
      <c r="M211" s="169"/>
      <c r="N211" s="170"/>
      <c r="O211" s="170"/>
      <c r="P211" s="170"/>
      <c r="Q211" s="170"/>
      <c r="R211" s="170"/>
      <c r="S211" s="170"/>
      <c r="T211" s="171"/>
      <c r="AT211" s="166" t="s">
        <v>164</v>
      </c>
      <c r="AU211" s="166" t="s">
        <v>88</v>
      </c>
      <c r="AV211" s="14" t="s">
        <v>88</v>
      </c>
      <c r="AW211" s="14" t="s">
        <v>34</v>
      </c>
      <c r="AX211" s="14" t="s">
        <v>78</v>
      </c>
      <c r="AY211" s="166" t="s">
        <v>156</v>
      </c>
    </row>
    <row r="212" spans="1:65" s="14" customFormat="1" ht="11.25">
      <c r="B212" s="165"/>
      <c r="D212" s="159" t="s">
        <v>164</v>
      </c>
      <c r="E212" s="166" t="s">
        <v>1</v>
      </c>
      <c r="F212" s="167" t="s">
        <v>282</v>
      </c>
      <c r="H212" s="168">
        <v>-0.24399999999999999</v>
      </c>
      <c r="L212" s="165"/>
      <c r="M212" s="169"/>
      <c r="N212" s="170"/>
      <c r="O212" s="170"/>
      <c r="P212" s="170"/>
      <c r="Q212" s="170"/>
      <c r="R212" s="170"/>
      <c r="S212" s="170"/>
      <c r="T212" s="171"/>
      <c r="AT212" s="166" t="s">
        <v>164</v>
      </c>
      <c r="AU212" s="166" t="s">
        <v>88</v>
      </c>
      <c r="AV212" s="14" t="s">
        <v>88</v>
      </c>
      <c r="AW212" s="14" t="s">
        <v>34</v>
      </c>
      <c r="AX212" s="14" t="s">
        <v>78</v>
      </c>
      <c r="AY212" s="166" t="s">
        <v>156</v>
      </c>
    </row>
    <row r="213" spans="1:65" s="14" customFormat="1" ht="11.25">
      <c r="B213" s="165"/>
      <c r="D213" s="159" t="s">
        <v>164</v>
      </c>
      <c r="E213" s="166" t="s">
        <v>1</v>
      </c>
      <c r="F213" s="167" t="s">
        <v>283</v>
      </c>
      <c r="H213" s="168">
        <v>-0.32800000000000001</v>
      </c>
      <c r="L213" s="165"/>
      <c r="M213" s="169"/>
      <c r="N213" s="170"/>
      <c r="O213" s="170"/>
      <c r="P213" s="170"/>
      <c r="Q213" s="170"/>
      <c r="R213" s="170"/>
      <c r="S213" s="170"/>
      <c r="T213" s="171"/>
      <c r="AT213" s="166" t="s">
        <v>164</v>
      </c>
      <c r="AU213" s="166" t="s">
        <v>88</v>
      </c>
      <c r="AV213" s="14" t="s">
        <v>88</v>
      </c>
      <c r="AW213" s="14" t="s">
        <v>34</v>
      </c>
      <c r="AX213" s="14" t="s">
        <v>78</v>
      </c>
      <c r="AY213" s="166" t="s">
        <v>156</v>
      </c>
    </row>
    <row r="214" spans="1:65" s="14" customFormat="1" ht="11.25">
      <c r="B214" s="165"/>
      <c r="D214" s="159" t="s">
        <v>164</v>
      </c>
      <c r="E214" s="166" t="s">
        <v>1</v>
      </c>
      <c r="F214" s="167" t="s">
        <v>284</v>
      </c>
      <c r="H214" s="168">
        <v>-0.42199999999999999</v>
      </c>
      <c r="L214" s="165"/>
      <c r="M214" s="169"/>
      <c r="N214" s="170"/>
      <c r="O214" s="170"/>
      <c r="P214" s="170"/>
      <c r="Q214" s="170"/>
      <c r="R214" s="170"/>
      <c r="S214" s="170"/>
      <c r="T214" s="171"/>
      <c r="AT214" s="166" t="s">
        <v>164</v>
      </c>
      <c r="AU214" s="166" t="s">
        <v>88</v>
      </c>
      <c r="AV214" s="14" t="s">
        <v>88</v>
      </c>
      <c r="AW214" s="14" t="s">
        <v>34</v>
      </c>
      <c r="AX214" s="14" t="s">
        <v>78</v>
      </c>
      <c r="AY214" s="166" t="s">
        <v>156</v>
      </c>
    </row>
    <row r="215" spans="1:65" s="15" customFormat="1" ht="11.25">
      <c r="B215" s="172"/>
      <c r="D215" s="159" t="s">
        <v>164</v>
      </c>
      <c r="E215" s="173" t="s">
        <v>1</v>
      </c>
      <c r="F215" s="174" t="s">
        <v>172</v>
      </c>
      <c r="H215" s="175">
        <v>22.407</v>
      </c>
      <c r="L215" s="172"/>
      <c r="M215" s="176"/>
      <c r="N215" s="177"/>
      <c r="O215" s="177"/>
      <c r="P215" s="177"/>
      <c r="Q215" s="177"/>
      <c r="R215" s="177"/>
      <c r="S215" s="177"/>
      <c r="T215" s="178"/>
      <c r="AT215" s="173" t="s">
        <v>164</v>
      </c>
      <c r="AU215" s="173" t="s">
        <v>88</v>
      </c>
      <c r="AV215" s="15" t="s">
        <v>162</v>
      </c>
      <c r="AW215" s="15" t="s">
        <v>34</v>
      </c>
      <c r="AX215" s="15" t="s">
        <v>83</v>
      </c>
      <c r="AY215" s="173" t="s">
        <v>156</v>
      </c>
    </row>
    <row r="216" spans="1:65" s="2" customFormat="1" ht="37.9" customHeight="1">
      <c r="A216" s="30"/>
      <c r="B216" s="144"/>
      <c r="C216" s="145" t="s">
        <v>7</v>
      </c>
      <c r="D216" s="145" t="s">
        <v>158</v>
      </c>
      <c r="E216" s="146" t="s">
        <v>285</v>
      </c>
      <c r="F216" s="147" t="s">
        <v>286</v>
      </c>
      <c r="G216" s="148" t="s">
        <v>287</v>
      </c>
      <c r="H216" s="149">
        <v>1</v>
      </c>
      <c r="I216" s="150">
        <v>2070.87</v>
      </c>
      <c r="J216" s="150">
        <f t="shared" ref="J216:J223" si="0">ROUND(I216*H216,2)</f>
        <v>2070.87</v>
      </c>
      <c r="K216" s="151"/>
      <c r="L216" s="31"/>
      <c r="M216" s="152" t="s">
        <v>1</v>
      </c>
      <c r="N216" s="153" t="s">
        <v>44</v>
      </c>
      <c r="O216" s="154">
        <v>6.3229899999999999</v>
      </c>
      <c r="P216" s="154">
        <f t="shared" ref="P216:P223" si="1">O216*H216</f>
        <v>6.3229899999999999</v>
      </c>
      <c r="Q216" s="154">
        <v>0.63000999999999996</v>
      </c>
      <c r="R216" s="154">
        <f t="shared" ref="R216:R223" si="2">Q216*H216</f>
        <v>0.63000999999999996</v>
      </c>
      <c r="S216" s="154">
        <v>0</v>
      </c>
      <c r="T216" s="155">
        <f t="shared" ref="T216:T223" si="3">S216*H216</f>
        <v>0</v>
      </c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56" t="s">
        <v>162</v>
      </c>
      <c r="AT216" s="156" t="s">
        <v>158</v>
      </c>
      <c r="AU216" s="156" t="s">
        <v>88</v>
      </c>
      <c r="AY216" s="17" t="s">
        <v>156</v>
      </c>
      <c r="BE216" s="157">
        <f t="shared" ref="BE216:BE223" si="4">IF(N216="základná",J216,0)</f>
        <v>0</v>
      </c>
      <c r="BF216" s="157">
        <f t="shared" ref="BF216:BF223" si="5">IF(N216="znížená",J216,0)</f>
        <v>2070.87</v>
      </c>
      <c r="BG216" s="157">
        <f t="shared" ref="BG216:BG223" si="6">IF(N216="zákl. prenesená",J216,0)</f>
        <v>0</v>
      </c>
      <c r="BH216" s="157">
        <f t="shared" ref="BH216:BH223" si="7">IF(N216="zníž. prenesená",J216,0)</f>
        <v>0</v>
      </c>
      <c r="BI216" s="157">
        <f t="shared" ref="BI216:BI223" si="8">IF(N216="nulová",J216,0)</f>
        <v>0</v>
      </c>
      <c r="BJ216" s="17" t="s">
        <v>88</v>
      </c>
      <c r="BK216" s="157">
        <f t="shared" ref="BK216:BK223" si="9">ROUND(I216*H216,2)</f>
        <v>2070.87</v>
      </c>
      <c r="BL216" s="17" t="s">
        <v>162</v>
      </c>
      <c r="BM216" s="156" t="s">
        <v>288</v>
      </c>
    </row>
    <row r="217" spans="1:65" s="2" customFormat="1" ht="24.2" customHeight="1">
      <c r="A217" s="30"/>
      <c r="B217" s="144"/>
      <c r="C217" s="145" t="s">
        <v>289</v>
      </c>
      <c r="D217" s="145" t="s">
        <v>158</v>
      </c>
      <c r="E217" s="146" t="s">
        <v>290</v>
      </c>
      <c r="F217" s="147" t="s">
        <v>291</v>
      </c>
      <c r="G217" s="148" t="s">
        <v>292</v>
      </c>
      <c r="H217" s="149">
        <v>2</v>
      </c>
      <c r="I217" s="150">
        <v>34.74</v>
      </c>
      <c r="J217" s="150">
        <f t="shared" si="0"/>
        <v>69.48</v>
      </c>
      <c r="K217" s="151"/>
      <c r="L217" s="31"/>
      <c r="M217" s="152" t="s">
        <v>1</v>
      </c>
      <c r="N217" s="153" t="s">
        <v>44</v>
      </c>
      <c r="O217" s="154">
        <v>0.26979999999999998</v>
      </c>
      <c r="P217" s="154">
        <f t="shared" si="1"/>
        <v>0.53959999999999997</v>
      </c>
      <c r="Q217" s="154">
        <v>4.1099999999999998E-2</v>
      </c>
      <c r="R217" s="154">
        <f t="shared" si="2"/>
        <v>8.2199999999999995E-2</v>
      </c>
      <c r="S217" s="154">
        <v>0</v>
      </c>
      <c r="T217" s="155">
        <f t="shared" si="3"/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56" t="s">
        <v>162</v>
      </c>
      <c r="AT217" s="156" t="s">
        <v>158</v>
      </c>
      <c r="AU217" s="156" t="s">
        <v>88</v>
      </c>
      <c r="AY217" s="17" t="s">
        <v>156</v>
      </c>
      <c r="BE217" s="157">
        <f t="shared" si="4"/>
        <v>0</v>
      </c>
      <c r="BF217" s="157">
        <f t="shared" si="5"/>
        <v>69.48</v>
      </c>
      <c r="BG217" s="157">
        <f t="shared" si="6"/>
        <v>0</v>
      </c>
      <c r="BH217" s="157">
        <f t="shared" si="7"/>
        <v>0</v>
      </c>
      <c r="BI217" s="157">
        <f t="shared" si="8"/>
        <v>0</v>
      </c>
      <c r="BJ217" s="17" t="s">
        <v>88</v>
      </c>
      <c r="BK217" s="157">
        <f t="shared" si="9"/>
        <v>69.48</v>
      </c>
      <c r="BL217" s="17" t="s">
        <v>162</v>
      </c>
      <c r="BM217" s="156" t="s">
        <v>293</v>
      </c>
    </row>
    <row r="218" spans="1:65" s="2" customFormat="1" ht="24.2" customHeight="1">
      <c r="A218" s="30"/>
      <c r="B218" s="144"/>
      <c r="C218" s="145" t="s">
        <v>294</v>
      </c>
      <c r="D218" s="145" t="s">
        <v>158</v>
      </c>
      <c r="E218" s="146" t="s">
        <v>295</v>
      </c>
      <c r="F218" s="147" t="s">
        <v>296</v>
      </c>
      <c r="G218" s="148" t="s">
        <v>292</v>
      </c>
      <c r="H218" s="149">
        <v>3</v>
      </c>
      <c r="I218" s="150">
        <v>46.37</v>
      </c>
      <c r="J218" s="150">
        <f t="shared" si="0"/>
        <v>139.11000000000001</v>
      </c>
      <c r="K218" s="151"/>
      <c r="L218" s="31"/>
      <c r="M218" s="152" t="s">
        <v>1</v>
      </c>
      <c r="N218" s="153" t="s">
        <v>44</v>
      </c>
      <c r="O218" s="154">
        <v>0.26032</v>
      </c>
      <c r="P218" s="154">
        <f t="shared" si="1"/>
        <v>0.78095999999999999</v>
      </c>
      <c r="Q218" s="154">
        <v>6.9620000000000001E-2</v>
      </c>
      <c r="R218" s="154">
        <f t="shared" si="2"/>
        <v>0.20885999999999999</v>
      </c>
      <c r="S218" s="154">
        <v>0</v>
      </c>
      <c r="T218" s="155">
        <f t="shared" si="3"/>
        <v>0</v>
      </c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R218" s="156" t="s">
        <v>162</v>
      </c>
      <c r="AT218" s="156" t="s">
        <v>158</v>
      </c>
      <c r="AU218" s="156" t="s">
        <v>88</v>
      </c>
      <c r="AY218" s="17" t="s">
        <v>156</v>
      </c>
      <c r="BE218" s="157">
        <f t="shared" si="4"/>
        <v>0</v>
      </c>
      <c r="BF218" s="157">
        <f t="shared" si="5"/>
        <v>139.11000000000001</v>
      </c>
      <c r="BG218" s="157">
        <f t="shared" si="6"/>
        <v>0</v>
      </c>
      <c r="BH218" s="157">
        <f t="shared" si="7"/>
        <v>0</v>
      </c>
      <c r="BI218" s="157">
        <f t="shared" si="8"/>
        <v>0</v>
      </c>
      <c r="BJ218" s="17" t="s">
        <v>88</v>
      </c>
      <c r="BK218" s="157">
        <f t="shared" si="9"/>
        <v>139.11000000000001</v>
      </c>
      <c r="BL218" s="17" t="s">
        <v>162</v>
      </c>
      <c r="BM218" s="156" t="s">
        <v>297</v>
      </c>
    </row>
    <row r="219" spans="1:65" s="2" customFormat="1" ht="24.2" customHeight="1">
      <c r="A219" s="30"/>
      <c r="B219" s="144"/>
      <c r="C219" s="145" t="s">
        <v>298</v>
      </c>
      <c r="D219" s="145" t="s">
        <v>158</v>
      </c>
      <c r="E219" s="146" t="s">
        <v>299</v>
      </c>
      <c r="F219" s="147" t="s">
        <v>300</v>
      </c>
      <c r="G219" s="148" t="s">
        <v>292</v>
      </c>
      <c r="H219" s="149">
        <v>3</v>
      </c>
      <c r="I219" s="150">
        <v>61.06</v>
      </c>
      <c r="J219" s="150">
        <f t="shared" si="0"/>
        <v>183.18</v>
      </c>
      <c r="K219" s="151"/>
      <c r="L219" s="31"/>
      <c r="M219" s="152" t="s">
        <v>1</v>
      </c>
      <c r="N219" s="153" t="s">
        <v>44</v>
      </c>
      <c r="O219" s="154">
        <v>0.32446000000000003</v>
      </c>
      <c r="P219" s="154">
        <f t="shared" si="1"/>
        <v>0.97338000000000013</v>
      </c>
      <c r="Q219" s="154">
        <v>9.3079999999999996E-2</v>
      </c>
      <c r="R219" s="154">
        <f t="shared" si="2"/>
        <v>0.27923999999999999</v>
      </c>
      <c r="S219" s="154">
        <v>0</v>
      </c>
      <c r="T219" s="155">
        <f t="shared" si="3"/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56" t="s">
        <v>162</v>
      </c>
      <c r="AT219" s="156" t="s">
        <v>158</v>
      </c>
      <c r="AU219" s="156" t="s">
        <v>88</v>
      </c>
      <c r="AY219" s="17" t="s">
        <v>156</v>
      </c>
      <c r="BE219" s="157">
        <f t="shared" si="4"/>
        <v>0</v>
      </c>
      <c r="BF219" s="157">
        <f t="shared" si="5"/>
        <v>183.18</v>
      </c>
      <c r="BG219" s="157">
        <f t="shared" si="6"/>
        <v>0</v>
      </c>
      <c r="BH219" s="157">
        <f t="shared" si="7"/>
        <v>0</v>
      </c>
      <c r="BI219" s="157">
        <f t="shared" si="8"/>
        <v>0</v>
      </c>
      <c r="BJ219" s="17" t="s">
        <v>88</v>
      </c>
      <c r="BK219" s="157">
        <f t="shared" si="9"/>
        <v>183.18</v>
      </c>
      <c r="BL219" s="17" t="s">
        <v>162</v>
      </c>
      <c r="BM219" s="156" t="s">
        <v>301</v>
      </c>
    </row>
    <row r="220" spans="1:65" s="2" customFormat="1" ht="24.2" customHeight="1">
      <c r="A220" s="30"/>
      <c r="B220" s="144"/>
      <c r="C220" s="145" t="s">
        <v>302</v>
      </c>
      <c r="D220" s="145" t="s">
        <v>158</v>
      </c>
      <c r="E220" s="146" t="s">
        <v>303</v>
      </c>
      <c r="F220" s="147" t="s">
        <v>304</v>
      </c>
      <c r="G220" s="148" t="s">
        <v>292</v>
      </c>
      <c r="H220" s="149">
        <v>3</v>
      </c>
      <c r="I220" s="150">
        <v>78.34</v>
      </c>
      <c r="J220" s="150">
        <f t="shared" si="0"/>
        <v>235.02</v>
      </c>
      <c r="K220" s="151"/>
      <c r="L220" s="31"/>
      <c r="M220" s="152" t="s">
        <v>1</v>
      </c>
      <c r="N220" s="153" t="s">
        <v>44</v>
      </c>
      <c r="O220" s="154">
        <v>0.36242000000000002</v>
      </c>
      <c r="P220" s="154">
        <f t="shared" si="1"/>
        <v>1.0872600000000001</v>
      </c>
      <c r="Q220" s="154">
        <v>0.11967</v>
      </c>
      <c r="R220" s="154">
        <f t="shared" si="2"/>
        <v>0.35901</v>
      </c>
      <c r="S220" s="154">
        <v>0</v>
      </c>
      <c r="T220" s="155">
        <f t="shared" si="3"/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56" t="s">
        <v>162</v>
      </c>
      <c r="AT220" s="156" t="s">
        <v>158</v>
      </c>
      <c r="AU220" s="156" t="s">
        <v>88</v>
      </c>
      <c r="AY220" s="17" t="s">
        <v>156</v>
      </c>
      <c r="BE220" s="157">
        <f t="shared" si="4"/>
        <v>0</v>
      </c>
      <c r="BF220" s="157">
        <f t="shared" si="5"/>
        <v>235.02</v>
      </c>
      <c r="BG220" s="157">
        <f t="shared" si="6"/>
        <v>0</v>
      </c>
      <c r="BH220" s="157">
        <f t="shared" si="7"/>
        <v>0</v>
      </c>
      <c r="BI220" s="157">
        <f t="shared" si="8"/>
        <v>0</v>
      </c>
      <c r="BJ220" s="17" t="s">
        <v>88</v>
      </c>
      <c r="BK220" s="157">
        <f t="shared" si="9"/>
        <v>235.02</v>
      </c>
      <c r="BL220" s="17" t="s">
        <v>162</v>
      </c>
      <c r="BM220" s="156" t="s">
        <v>305</v>
      </c>
    </row>
    <row r="221" spans="1:65" s="2" customFormat="1" ht="24.2" customHeight="1">
      <c r="A221" s="30"/>
      <c r="B221" s="144"/>
      <c r="C221" s="145" t="s">
        <v>306</v>
      </c>
      <c r="D221" s="145" t="s">
        <v>158</v>
      </c>
      <c r="E221" s="146" t="s">
        <v>307</v>
      </c>
      <c r="F221" s="147" t="s">
        <v>308</v>
      </c>
      <c r="G221" s="148" t="s">
        <v>292</v>
      </c>
      <c r="H221" s="149">
        <v>4</v>
      </c>
      <c r="I221" s="150">
        <v>20.190000000000001</v>
      </c>
      <c r="J221" s="150">
        <f t="shared" si="0"/>
        <v>80.760000000000005</v>
      </c>
      <c r="K221" s="151"/>
      <c r="L221" s="31"/>
      <c r="M221" s="152" t="s">
        <v>1</v>
      </c>
      <c r="N221" s="153" t="s">
        <v>44</v>
      </c>
      <c r="O221" s="154">
        <v>0.18795999999999999</v>
      </c>
      <c r="P221" s="154">
        <f t="shared" si="1"/>
        <v>0.75183999999999995</v>
      </c>
      <c r="Q221" s="154">
        <v>2.6579999999999999E-2</v>
      </c>
      <c r="R221" s="154">
        <f t="shared" si="2"/>
        <v>0.10632</v>
      </c>
      <c r="S221" s="154">
        <v>0</v>
      </c>
      <c r="T221" s="155">
        <f t="shared" si="3"/>
        <v>0</v>
      </c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R221" s="156" t="s">
        <v>162</v>
      </c>
      <c r="AT221" s="156" t="s">
        <v>158</v>
      </c>
      <c r="AU221" s="156" t="s">
        <v>88</v>
      </c>
      <c r="AY221" s="17" t="s">
        <v>156</v>
      </c>
      <c r="BE221" s="157">
        <f t="shared" si="4"/>
        <v>0</v>
      </c>
      <c r="BF221" s="157">
        <f t="shared" si="5"/>
        <v>80.760000000000005</v>
      </c>
      <c r="BG221" s="157">
        <f t="shared" si="6"/>
        <v>0</v>
      </c>
      <c r="BH221" s="157">
        <f t="shared" si="7"/>
        <v>0</v>
      </c>
      <c r="BI221" s="157">
        <f t="shared" si="8"/>
        <v>0</v>
      </c>
      <c r="BJ221" s="17" t="s">
        <v>88</v>
      </c>
      <c r="BK221" s="157">
        <f t="shared" si="9"/>
        <v>80.760000000000005</v>
      </c>
      <c r="BL221" s="17" t="s">
        <v>162</v>
      </c>
      <c r="BM221" s="156" t="s">
        <v>309</v>
      </c>
    </row>
    <row r="222" spans="1:65" s="2" customFormat="1" ht="24.2" customHeight="1">
      <c r="A222" s="30"/>
      <c r="B222" s="144"/>
      <c r="C222" s="145" t="s">
        <v>310</v>
      </c>
      <c r="D222" s="145" t="s">
        <v>158</v>
      </c>
      <c r="E222" s="146" t="s">
        <v>311</v>
      </c>
      <c r="F222" s="147" t="s">
        <v>312</v>
      </c>
      <c r="G222" s="148" t="s">
        <v>292</v>
      </c>
      <c r="H222" s="149">
        <v>3</v>
      </c>
      <c r="I222" s="150">
        <v>27.89</v>
      </c>
      <c r="J222" s="150">
        <f t="shared" si="0"/>
        <v>83.67</v>
      </c>
      <c r="K222" s="151"/>
      <c r="L222" s="31"/>
      <c r="M222" s="152" t="s">
        <v>1</v>
      </c>
      <c r="N222" s="153" t="s">
        <v>44</v>
      </c>
      <c r="O222" s="154">
        <v>0.25794</v>
      </c>
      <c r="P222" s="154">
        <f t="shared" si="1"/>
        <v>0.77381999999999995</v>
      </c>
      <c r="Q222" s="154">
        <v>3.9870000000000003E-2</v>
      </c>
      <c r="R222" s="154">
        <f t="shared" si="2"/>
        <v>0.11961000000000001</v>
      </c>
      <c r="S222" s="154">
        <v>0</v>
      </c>
      <c r="T222" s="155">
        <f t="shared" si="3"/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56" t="s">
        <v>162</v>
      </c>
      <c r="AT222" s="156" t="s">
        <v>158</v>
      </c>
      <c r="AU222" s="156" t="s">
        <v>88</v>
      </c>
      <c r="AY222" s="17" t="s">
        <v>156</v>
      </c>
      <c r="BE222" s="157">
        <f t="shared" si="4"/>
        <v>0</v>
      </c>
      <c r="BF222" s="157">
        <f t="shared" si="5"/>
        <v>83.67</v>
      </c>
      <c r="BG222" s="157">
        <f t="shared" si="6"/>
        <v>0</v>
      </c>
      <c r="BH222" s="157">
        <f t="shared" si="7"/>
        <v>0</v>
      </c>
      <c r="BI222" s="157">
        <f t="shared" si="8"/>
        <v>0</v>
      </c>
      <c r="BJ222" s="17" t="s">
        <v>88</v>
      </c>
      <c r="BK222" s="157">
        <f t="shared" si="9"/>
        <v>83.67</v>
      </c>
      <c r="BL222" s="17" t="s">
        <v>162</v>
      </c>
      <c r="BM222" s="156" t="s">
        <v>313</v>
      </c>
    </row>
    <row r="223" spans="1:65" s="2" customFormat="1" ht="33" customHeight="1">
      <c r="A223" s="30"/>
      <c r="B223" s="144"/>
      <c r="C223" s="145" t="s">
        <v>314</v>
      </c>
      <c r="D223" s="145" t="s">
        <v>158</v>
      </c>
      <c r="E223" s="146" t="s">
        <v>315</v>
      </c>
      <c r="F223" s="147" t="s">
        <v>316</v>
      </c>
      <c r="G223" s="148" t="s">
        <v>98</v>
      </c>
      <c r="H223" s="149">
        <v>58.99</v>
      </c>
      <c r="I223" s="150">
        <v>23.47</v>
      </c>
      <c r="J223" s="150">
        <f t="shared" si="0"/>
        <v>1384.5</v>
      </c>
      <c r="K223" s="151"/>
      <c r="L223" s="31"/>
      <c r="M223" s="152" t="s">
        <v>1</v>
      </c>
      <c r="N223" s="153" t="s">
        <v>44</v>
      </c>
      <c r="O223" s="154">
        <v>0.42427999999999999</v>
      </c>
      <c r="P223" s="154">
        <f t="shared" si="1"/>
        <v>25.028277200000002</v>
      </c>
      <c r="Q223" s="154">
        <v>7.1940000000000004E-2</v>
      </c>
      <c r="R223" s="154">
        <f t="shared" si="2"/>
        <v>4.2437406000000006</v>
      </c>
      <c r="S223" s="154">
        <v>0</v>
      </c>
      <c r="T223" s="155">
        <f t="shared" si="3"/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56" t="s">
        <v>162</v>
      </c>
      <c r="AT223" s="156" t="s">
        <v>158</v>
      </c>
      <c r="AU223" s="156" t="s">
        <v>88</v>
      </c>
      <c r="AY223" s="17" t="s">
        <v>156</v>
      </c>
      <c r="BE223" s="157">
        <f t="shared" si="4"/>
        <v>0</v>
      </c>
      <c r="BF223" s="157">
        <f t="shared" si="5"/>
        <v>1384.5</v>
      </c>
      <c r="BG223" s="157">
        <f t="shared" si="6"/>
        <v>0</v>
      </c>
      <c r="BH223" s="157">
        <f t="shared" si="7"/>
        <v>0</v>
      </c>
      <c r="BI223" s="157">
        <f t="shared" si="8"/>
        <v>0</v>
      </c>
      <c r="BJ223" s="17" t="s">
        <v>88</v>
      </c>
      <c r="BK223" s="157">
        <f t="shared" si="9"/>
        <v>1384.5</v>
      </c>
      <c r="BL223" s="17" t="s">
        <v>162</v>
      </c>
      <c r="BM223" s="156" t="s">
        <v>317</v>
      </c>
    </row>
    <row r="224" spans="1:65" s="14" customFormat="1" ht="22.5">
      <c r="B224" s="165"/>
      <c r="D224" s="159" t="s">
        <v>164</v>
      </c>
      <c r="E224" s="166" t="s">
        <v>1</v>
      </c>
      <c r="F224" s="167" t="s">
        <v>318</v>
      </c>
      <c r="H224" s="168">
        <v>67.004999999999995</v>
      </c>
      <c r="L224" s="165"/>
      <c r="M224" s="169"/>
      <c r="N224" s="170"/>
      <c r="O224" s="170"/>
      <c r="P224" s="170"/>
      <c r="Q224" s="170"/>
      <c r="R224" s="170"/>
      <c r="S224" s="170"/>
      <c r="T224" s="171"/>
      <c r="AT224" s="166" t="s">
        <v>164</v>
      </c>
      <c r="AU224" s="166" t="s">
        <v>88</v>
      </c>
      <c r="AV224" s="14" t="s">
        <v>88</v>
      </c>
      <c r="AW224" s="14" t="s">
        <v>34</v>
      </c>
      <c r="AX224" s="14" t="s">
        <v>78</v>
      </c>
      <c r="AY224" s="166" t="s">
        <v>156</v>
      </c>
    </row>
    <row r="225" spans="1:65" s="13" customFormat="1" ht="11.25">
      <c r="B225" s="158"/>
      <c r="D225" s="159" t="s">
        <v>164</v>
      </c>
      <c r="E225" s="160" t="s">
        <v>1</v>
      </c>
      <c r="F225" s="161" t="s">
        <v>319</v>
      </c>
      <c r="H225" s="160" t="s">
        <v>1</v>
      </c>
      <c r="L225" s="158"/>
      <c r="M225" s="162"/>
      <c r="N225" s="163"/>
      <c r="O225" s="163"/>
      <c r="P225" s="163"/>
      <c r="Q225" s="163"/>
      <c r="R225" s="163"/>
      <c r="S225" s="163"/>
      <c r="T225" s="164"/>
      <c r="AT225" s="160" t="s">
        <v>164</v>
      </c>
      <c r="AU225" s="160" t="s">
        <v>88</v>
      </c>
      <c r="AV225" s="13" t="s">
        <v>83</v>
      </c>
      <c r="AW225" s="13" t="s">
        <v>34</v>
      </c>
      <c r="AX225" s="13" t="s">
        <v>78</v>
      </c>
      <c r="AY225" s="160" t="s">
        <v>156</v>
      </c>
    </row>
    <row r="226" spans="1:65" s="14" customFormat="1" ht="11.25">
      <c r="B226" s="165"/>
      <c r="D226" s="159" t="s">
        <v>164</v>
      </c>
      <c r="E226" s="166" t="s">
        <v>1</v>
      </c>
      <c r="F226" s="167" t="s">
        <v>320</v>
      </c>
      <c r="H226" s="168">
        <v>-6.7649999999999997</v>
      </c>
      <c r="L226" s="165"/>
      <c r="M226" s="169"/>
      <c r="N226" s="170"/>
      <c r="O226" s="170"/>
      <c r="P226" s="170"/>
      <c r="Q226" s="170"/>
      <c r="R226" s="170"/>
      <c r="S226" s="170"/>
      <c r="T226" s="171"/>
      <c r="AT226" s="166" t="s">
        <v>164</v>
      </c>
      <c r="AU226" s="166" t="s">
        <v>88</v>
      </c>
      <c r="AV226" s="14" t="s">
        <v>88</v>
      </c>
      <c r="AW226" s="14" t="s">
        <v>34</v>
      </c>
      <c r="AX226" s="14" t="s">
        <v>78</v>
      </c>
      <c r="AY226" s="166" t="s">
        <v>156</v>
      </c>
    </row>
    <row r="227" spans="1:65" s="13" customFormat="1" ht="11.25">
      <c r="B227" s="158"/>
      <c r="D227" s="159" t="s">
        <v>164</v>
      </c>
      <c r="E227" s="160" t="s">
        <v>1</v>
      </c>
      <c r="F227" s="161" t="s">
        <v>321</v>
      </c>
      <c r="H227" s="160" t="s">
        <v>1</v>
      </c>
      <c r="L227" s="158"/>
      <c r="M227" s="162"/>
      <c r="N227" s="163"/>
      <c r="O227" s="163"/>
      <c r="P227" s="163"/>
      <c r="Q227" s="163"/>
      <c r="R227" s="163"/>
      <c r="S227" s="163"/>
      <c r="T227" s="164"/>
      <c r="AT227" s="160" t="s">
        <v>164</v>
      </c>
      <c r="AU227" s="160" t="s">
        <v>88</v>
      </c>
      <c r="AV227" s="13" t="s">
        <v>83</v>
      </c>
      <c r="AW227" s="13" t="s">
        <v>34</v>
      </c>
      <c r="AX227" s="13" t="s">
        <v>78</v>
      </c>
      <c r="AY227" s="160" t="s">
        <v>156</v>
      </c>
    </row>
    <row r="228" spans="1:65" s="14" customFormat="1" ht="11.25">
      <c r="B228" s="165"/>
      <c r="D228" s="159" t="s">
        <v>164</v>
      </c>
      <c r="E228" s="166" t="s">
        <v>1</v>
      </c>
      <c r="F228" s="167" t="s">
        <v>322</v>
      </c>
      <c r="H228" s="168">
        <v>-1.25</v>
      </c>
      <c r="L228" s="165"/>
      <c r="M228" s="169"/>
      <c r="N228" s="170"/>
      <c r="O228" s="170"/>
      <c r="P228" s="170"/>
      <c r="Q228" s="170"/>
      <c r="R228" s="170"/>
      <c r="S228" s="170"/>
      <c r="T228" s="171"/>
      <c r="AT228" s="166" t="s">
        <v>164</v>
      </c>
      <c r="AU228" s="166" t="s">
        <v>88</v>
      </c>
      <c r="AV228" s="14" t="s">
        <v>88</v>
      </c>
      <c r="AW228" s="14" t="s">
        <v>34</v>
      </c>
      <c r="AX228" s="14" t="s">
        <v>78</v>
      </c>
      <c r="AY228" s="166" t="s">
        <v>156</v>
      </c>
    </row>
    <row r="229" spans="1:65" s="15" customFormat="1" ht="11.25">
      <c r="B229" s="172"/>
      <c r="D229" s="159" t="s">
        <v>164</v>
      </c>
      <c r="E229" s="173" t="s">
        <v>1</v>
      </c>
      <c r="F229" s="174" t="s">
        <v>172</v>
      </c>
      <c r="H229" s="175">
        <v>58.99</v>
      </c>
      <c r="L229" s="172"/>
      <c r="M229" s="176"/>
      <c r="N229" s="177"/>
      <c r="O229" s="177"/>
      <c r="P229" s="177"/>
      <c r="Q229" s="177"/>
      <c r="R229" s="177"/>
      <c r="S229" s="177"/>
      <c r="T229" s="178"/>
      <c r="AT229" s="173" t="s">
        <v>164</v>
      </c>
      <c r="AU229" s="173" t="s">
        <v>88</v>
      </c>
      <c r="AV229" s="15" t="s">
        <v>162</v>
      </c>
      <c r="AW229" s="15" t="s">
        <v>34</v>
      </c>
      <c r="AX229" s="15" t="s">
        <v>83</v>
      </c>
      <c r="AY229" s="173" t="s">
        <v>156</v>
      </c>
    </row>
    <row r="230" spans="1:65" s="2" customFormat="1" ht="33" customHeight="1">
      <c r="A230" s="30"/>
      <c r="B230" s="144"/>
      <c r="C230" s="145" t="s">
        <v>323</v>
      </c>
      <c r="D230" s="145" t="s">
        <v>158</v>
      </c>
      <c r="E230" s="146" t="s">
        <v>324</v>
      </c>
      <c r="F230" s="147" t="s">
        <v>325</v>
      </c>
      <c r="G230" s="148" t="s">
        <v>98</v>
      </c>
      <c r="H230" s="149">
        <v>33.341999999999999</v>
      </c>
      <c r="I230" s="150">
        <v>29.67</v>
      </c>
      <c r="J230" s="150">
        <f>ROUND(I230*H230,2)</f>
        <v>989.26</v>
      </c>
      <c r="K230" s="151"/>
      <c r="L230" s="31"/>
      <c r="M230" s="152" t="s">
        <v>1</v>
      </c>
      <c r="N230" s="153" t="s">
        <v>44</v>
      </c>
      <c r="O230" s="154">
        <v>0.44090000000000001</v>
      </c>
      <c r="P230" s="154">
        <f>O230*H230</f>
        <v>14.700487799999999</v>
      </c>
      <c r="Q230" s="154">
        <v>0.10778</v>
      </c>
      <c r="R230" s="154">
        <f>Q230*H230</f>
        <v>3.5936007599999997</v>
      </c>
      <c r="S230" s="154">
        <v>0</v>
      </c>
      <c r="T230" s="155">
        <f>S230*H230</f>
        <v>0</v>
      </c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R230" s="156" t="s">
        <v>162</v>
      </c>
      <c r="AT230" s="156" t="s">
        <v>158</v>
      </c>
      <c r="AU230" s="156" t="s">
        <v>88</v>
      </c>
      <c r="AY230" s="17" t="s">
        <v>156</v>
      </c>
      <c r="BE230" s="157">
        <f>IF(N230="základná",J230,0)</f>
        <v>0</v>
      </c>
      <c r="BF230" s="157">
        <f>IF(N230="znížená",J230,0)</f>
        <v>989.26</v>
      </c>
      <c r="BG230" s="157">
        <f>IF(N230="zákl. prenesená",J230,0)</f>
        <v>0</v>
      </c>
      <c r="BH230" s="157">
        <f>IF(N230="zníž. prenesená",J230,0)</f>
        <v>0</v>
      </c>
      <c r="BI230" s="157">
        <f>IF(N230="nulová",J230,0)</f>
        <v>0</v>
      </c>
      <c r="BJ230" s="17" t="s">
        <v>88</v>
      </c>
      <c r="BK230" s="157">
        <f>ROUND(I230*H230,2)</f>
        <v>989.26</v>
      </c>
      <c r="BL230" s="17" t="s">
        <v>162</v>
      </c>
      <c r="BM230" s="156" t="s">
        <v>326</v>
      </c>
    </row>
    <row r="231" spans="1:65" s="14" customFormat="1" ht="11.25">
      <c r="B231" s="165"/>
      <c r="D231" s="159" t="s">
        <v>164</v>
      </c>
      <c r="E231" s="166" t="s">
        <v>1</v>
      </c>
      <c r="F231" s="167" t="s">
        <v>327</v>
      </c>
      <c r="H231" s="168">
        <v>41.25</v>
      </c>
      <c r="L231" s="165"/>
      <c r="M231" s="169"/>
      <c r="N231" s="170"/>
      <c r="O231" s="170"/>
      <c r="P231" s="170"/>
      <c r="Q231" s="170"/>
      <c r="R231" s="170"/>
      <c r="S231" s="170"/>
      <c r="T231" s="171"/>
      <c r="AT231" s="166" t="s">
        <v>164</v>
      </c>
      <c r="AU231" s="166" t="s">
        <v>88</v>
      </c>
      <c r="AV231" s="14" t="s">
        <v>88</v>
      </c>
      <c r="AW231" s="14" t="s">
        <v>34</v>
      </c>
      <c r="AX231" s="14" t="s">
        <v>78</v>
      </c>
      <c r="AY231" s="166" t="s">
        <v>156</v>
      </c>
    </row>
    <row r="232" spans="1:65" s="13" customFormat="1" ht="11.25">
      <c r="B232" s="158"/>
      <c r="D232" s="159" t="s">
        <v>164</v>
      </c>
      <c r="E232" s="160" t="s">
        <v>1</v>
      </c>
      <c r="F232" s="161" t="s">
        <v>319</v>
      </c>
      <c r="H232" s="160" t="s">
        <v>1</v>
      </c>
      <c r="L232" s="158"/>
      <c r="M232" s="162"/>
      <c r="N232" s="163"/>
      <c r="O232" s="163"/>
      <c r="P232" s="163"/>
      <c r="Q232" s="163"/>
      <c r="R232" s="163"/>
      <c r="S232" s="163"/>
      <c r="T232" s="164"/>
      <c r="AT232" s="160" t="s">
        <v>164</v>
      </c>
      <c r="AU232" s="160" t="s">
        <v>88</v>
      </c>
      <c r="AV232" s="13" t="s">
        <v>83</v>
      </c>
      <c r="AW232" s="13" t="s">
        <v>34</v>
      </c>
      <c r="AX232" s="13" t="s">
        <v>78</v>
      </c>
      <c r="AY232" s="160" t="s">
        <v>156</v>
      </c>
    </row>
    <row r="233" spans="1:65" s="14" customFormat="1" ht="11.25">
      <c r="B233" s="165"/>
      <c r="D233" s="159" t="s">
        <v>164</v>
      </c>
      <c r="E233" s="166" t="s">
        <v>1</v>
      </c>
      <c r="F233" s="167" t="s">
        <v>328</v>
      </c>
      <c r="H233" s="168">
        <v>-6.97</v>
      </c>
      <c r="L233" s="165"/>
      <c r="M233" s="169"/>
      <c r="N233" s="170"/>
      <c r="O233" s="170"/>
      <c r="P233" s="170"/>
      <c r="Q233" s="170"/>
      <c r="R233" s="170"/>
      <c r="S233" s="170"/>
      <c r="T233" s="171"/>
      <c r="AT233" s="166" t="s">
        <v>164</v>
      </c>
      <c r="AU233" s="166" t="s">
        <v>88</v>
      </c>
      <c r="AV233" s="14" t="s">
        <v>88</v>
      </c>
      <c r="AW233" s="14" t="s">
        <v>34</v>
      </c>
      <c r="AX233" s="14" t="s">
        <v>78</v>
      </c>
      <c r="AY233" s="166" t="s">
        <v>156</v>
      </c>
    </row>
    <row r="234" spans="1:65" s="13" customFormat="1" ht="11.25">
      <c r="B234" s="158"/>
      <c r="D234" s="159" t="s">
        <v>164</v>
      </c>
      <c r="E234" s="160" t="s">
        <v>1</v>
      </c>
      <c r="F234" s="161" t="s">
        <v>321</v>
      </c>
      <c r="H234" s="160" t="s">
        <v>1</v>
      </c>
      <c r="L234" s="158"/>
      <c r="M234" s="162"/>
      <c r="N234" s="163"/>
      <c r="O234" s="163"/>
      <c r="P234" s="163"/>
      <c r="Q234" s="163"/>
      <c r="R234" s="163"/>
      <c r="S234" s="163"/>
      <c r="T234" s="164"/>
      <c r="AT234" s="160" t="s">
        <v>164</v>
      </c>
      <c r="AU234" s="160" t="s">
        <v>88</v>
      </c>
      <c r="AV234" s="13" t="s">
        <v>83</v>
      </c>
      <c r="AW234" s="13" t="s">
        <v>34</v>
      </c>
      <c r="AX234" s="13" t="s">
        <v>78</v>
      </c>
      <c r="AY234" s="160" t="s">
        <v>156</v>
      </c>
    </row>
    <row r="235" spans="1:65" s="14" customFormat="1" ht="11.25">
      <c r="B235" s="165"/>
      <c r="D235" s="159" t="s">
        <v>164</v>
      </c>
      <c r="E235" s="166" t="s">
        <v>1</v>
      </c>
      <c r="F235" s="167" t="s">
        <v>329</v>
      </c>
      <c r="H235" s="168">
        <v>-0.93799999999999994</v>
      </c>
      <c r="L235" s="165"/>
      <c r="M235" s="169"/>
      <c r="N235" s="170"/>
      <c r="O235" s="170"/>
      <c r="P235" s="170"/>
      <c r="Q235" s="170"/>
      <c r="R235" s="170"/>
      <c r="S235" s="170"/>
      <c r="T235" s="171"/>
      <c r="AT235" s="166" t="s">
        <v>164</v>
      </c>
      <c r="AU235" s="166" t="s">
        <v>88</v>
      </c>
      <c r="AV235" s="14" t="s">
        <v>88</v>
      </c>
      <c r="AW235" s="14" t="s">
        <v>34</v>
      </c>
      <c r="AX235" s="14" t="s">
        <v>78</v>
      </c>
      <c r="AY235" s="166" t="s">
        <v>156</v>
      </c>
    </row>
    <row r="236" spans="1:65" s="15" customFormat="1" ht="11.25">
      <c r="B236" s="172"/>
      <c r="D236" s="159" t="s">
        <v>164</v>
      </c>
      <c r="E236" s="173" t="s">
        <v>1</v>
      </c>
      <c r="F236" s="174" t="s">
        <v>172</v>
      </c>
      <c r="H236" s="175">
        <v>33.341999999999999</v>
      </c>
      <c r="L236" s="172"/>
      <c r="M236" s="176"/>
      <c r="N236" s="177"/>
      <c r="O236" s="177"/>
      <c r="P236" s="177"/>
      <c r="Q236" s="177"/>
      <c r="R236" s="177"/>
      <c r="S236" s="177"/>
      <c r="T236" s="178"/>
      <c r="AT236" s="173" t="s">
        <v>164</v>
      </c>
      <c r="AU236" s="173" t="s">
        <v>88</v>
      </c>
      <c r="AV236" s="15" t="s">
        <v>162</v>
      </c>
      <c r="AW236" s="15" t="s">
        <v>34</v>
      </c>
      <c r="AX236" s="15" t="s">
        <v>83</v>
      </c>
      <c r="AY236" s="173" t="s">
        <v>156</v>
      </c>
    </row>
    <row r="237" spans="1:65" s="2" customFormat="1" ht="33" customHeight="1">
      <c r="A237" s="30"/>
      <c r="B237" s="144"/>
      <c r="C237" s="145" t="s">
        <v>330</v>
      </c>
      <c r="D237" s="145" t="s">
        <v>158</v>
      </c>
      <c r="E237" s="146" t="s">
        <v>331</v>
      </c>
      <c r="F237" s="147" t="s">
        <v>332</v>
      </c>
      <c r="G237" s="148" t="s">
        <v>98</v>
      </c>
      <c r="H237" s="149">
        <v>16.5</v>
      </c>
      <c r="I237" s="150">
        <v>35.93</v>
      </c>
      <c r="J237" s="150">
        <f>ROUND(I237*H237,2)</f>
        <v>592.85</v>
      </c>
      <c r="K237" s="151"/>
      <c r="L237" s="31"/>
      <c r="M237" s="152" t="s">
        <v>1</v>
      </c>
      <c r="N237" s="153" t="s">
        <v>44</v>
      </c>
      <c r="O237" s="154">
        <v>0.45402999999999999</v>
      </c>
      <c r="P237" s="154">
        <f>O237*H237</f>
        <v>7.4914949999999996</v>
      </c>
      <c r="Q237" s="154">
        <v>0.15859999999999999</v>
      </c>
      <c r="R237" s="154">
        <f>Q237*H237</f>
        <v>2.6168999999999998</v>
      </c>
      <c r="S237" s="154">
        <v>0</v>
      </c>
      <c r="T237" s="155">
        <f>S237*H237</f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56" t="s">
        <v>162</v>
      </c>
      <c r="AT237" s="156" t="s">
        <v>158</v>
      </c>
      <c r="AU237" s="156" t="s">
        <v>88</v>
      </c>
      <c r="AY237" s="17" t="s">
        <v>156</v>
      </c>
      <c r="BE237" s="157">
        <f>IF(N237="základná",J237,0)</f>
        <v>0</v>
      </c>
      <c r="BF237" s="157">
        <f>IF(N237="znížená",J237,0)</f>
        <v>592.85</v>
      </c>
      <c r="BG237" s="157">
        <f>IF(N237="zákl. prenesená",J237,0)</f>
        <v>0</v>
      </c>
      <c r="BH237" s="157">
        <f>IF(N237="zníž. prenesená",J237,0)</f>
        <v>0</v>
      </c>
      <c r="BI237" s="157">
        <f>IF(N237="nulová",J237,0)</f>
        <v>0</v>
      </c>
      <c r="BJ237" s="17" t="s">
        <v>88</v>
      </c>
      <c r="BK237" s="157">
        <f>ROUND(I237*H237,2)</f>
        <v>592.85</v>
      </c>
      <c r="BL237" s="17" t="s">
        <v>162</v>
      </c>
      <c r="BM237" s="156" t="s">
        <v>333</v>
      </c>
    </row>
    <row r="238" spans="1:65" s="14" customFormat="1" ht="11.25">
      <c r="B238" s="165"/>
      <c r="D238" s="159" t="s">
        <v>164</v>
      </c>
      <c r="E238" s="166" t="s">
        <v>1</v>
      </c>
      <c r="F238" s="167" t="s">
        <v>334</v>
      </c>
      <c r="H238" s="168">
        <v>16.5</v>
      </c>
      <c r="L238" s="165"/>
      <c r="M238" s="169"/>
      <c r="N238" s="170"/>
      <c r="O238" s="170"/>
      <c r="P238" s="170"/>
      <c r="Q238" s="170"/>
      <c r="R238" s="170"/>
      <c r="S238" s="170"/>
      <c r="T238" s="171"/>
      <c r="AT238" s="166" t="s">
        <v>164</v>
      </c>
      <c r="AU238" s="166" t="s">
        <v>88</v>
      </c>
      <c r="AV238" s="14" t="s">
        <v>88</v>
      </c>
      <c r="AW238" s="14" t="s">
        <v>34</v>
      </c>
      <c r="AX238" s="14" t="s">
        <v>83</v>
      </c>
      <c r="AY238" s="166" t="s">
        <v>156</v>
      </c>
    </row>
    <row r="239" spans="1:65" s="2" customFormat="1" ht="37.9" customHeight="1">
      <c r="A239" s="30"/>
      <c r="B239" s="144"/>
      <c r="C239" s="145" t="s">
        <v>335</v>
      </c>
      <c r="D239" s="145" t="s">
        <v>158</v>
      </c>
      <c r="E239" s="146" t="s">
        <v>336</v>
      </c>
      <c r="F239" s="147" t="s">
        <v>337</v>
      </c>
      <c r="G239" s="148" t="s">
        <v>98</v>
      </c>
      <c r="H239" s="149">
        <v>4.2</v>
      </c>
      <c r="I239" s="150">
        <v>107.11</v>
      </c>
      <c r="J239" s="150">
        <f>ROUND(I239*H239,2)</f>
        <v>449.86</v>
      </c>
      <c r="K239" s="151"/>
      <c r="L239" s="31"/>
      <c r="M239" s="152" t="s">
        <v>1</v>
      </c>
      <c r="N239" s="153" t="s">
        <v>44</v>
      </c>
      <c r="O239" s="154">
        <v>0.43386999999999998</v>
      </c>
      <c r="P239" s="154">
        <f>O239*H239</f>
        <v>1.822254</v>
      </c>
      <c r="Q239" s="154">
        <v>6.6909999999999997E-2</v>
      </c>
      <c r="R239" s="154">
        <f>Q239*H239</f>
        <v>0.28102199999999999</v>
      </c>
      <c r="S239" s="154">
        <v>0</v>
      </c>
      <c r="T239" s="155">
        <f>S239*H239</f>
        <v>0</v>
      </c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R239" s="156" t="s">
        <v>162</v>
      </c>
      <c r="AT239" s="156" t="s">
        <v>158</v>
      </c>
      <c r="AU239" s="156" t="s">
        <v>88</v>
      </c>
      <c r="AY239" s="17" t="s">
        <v>156</v>
      </c>
      <c r="BE239" s="157">
        <f>IF(N239="základná",J239,0)</f>
        <v>0</v>
      </c>
      <c r="BF239" s="157">
        <f>IF(N239="znížená",J239,0)</f>
        <v>449.86</v>
      </c>
      <c r="BG239" s="157">
        <f>IF(N239="zákl. prenesená",J239,0)</f>
        <v>0</v>
      </c>
      <c r="BH239" s="157">
        <f>IF(N239="zníž. prenesená",J239,0)</f>
        <v>0</v>
      </c>
      <c r="BI239" s="157">
        <f>IF(N239="nulová",J239,0)</f>
        <v>0</v>
      </c>
      <c r="BJ239" s="17" t="s">
        <v>88</v>
      </c>
      <c r="BK239" s="157">
        <f>ROUND(I239*H239,2)</f>
        <v>449.86</v>
      </c>
      <c r="BL239" s="17" t="s">
        <v>162</v>
      </c>
      <c r="BM239" s="156" t="s">
        <v>338</v>
      </c>
    </row>
    <row r="240" spans="1:65" s="14" customFormat="1" ht="11.25">
      <c r="B240" s="165"/>
      <c r="D240" s="159" t="s">
        <v>164</v>
      </c>
      <c r="E240" s="166" t="s">
        <v>1</v>
      </c>
      <c r="F240" s="167" t="s">
        <v>339</v>
      </c>
      <c r="H240" s="168">
        <v>4.2</v>
      </c>
      <c r="L240" s="165"/>
      <c r="M240" s="169"/>
      <c r="N240" s="170"/>
      <c r="O240" s="170"/>
      <c r="P240" s="170"/>
      <c r="Q240" s="170"/>
      <c r="R240" s="170"/>
      <c r="S240" s="170"/>
      <c r="T240" s="171"/>
      <c r="AT240" s="166" t="s">
        <v>164</v>
      </c>
      <c r="AU240" s="166" t="s">
        <v>88</v>
      </c>
      <c r="AV240" s="14" t="s">
        <v>88</v>
      </c>
      <c r="AW240" s="14" t="s">
        <v>34</v>
      </c>
      <c r="AX240" s="14" t="s">
        <v>83</v>
      </c>
      <c r="AY240" s="166" t="s">
        <v>156</v>
      </c>
    </row>
    <row r="241" spans="1:65" s="2" customFormat="1" ht="24.2" customHeight="1">
      <c r="A241" s="30"/>
      <c r="B241" s="144"/>
      <c r="C241" s="145" t="s">
        <v>340</v>
      </c>
      <c r="D241" s="145" t="s">
        <v>158</v>
      </c>
      <c r="E241" s="146" t="s">
        <v>341</v>
      </c>
      <c r="F241" s="147" t="s">
        <v>342</v>
      </c>
      <c r="G241" s="148" t="s">
        <v>218</v>
      </c>
      <c r="H241" s="149">
        <v>38.5</v>
      </c>
      <c r="I241" s="150">
        <v>3.49</v>
      </c>
      <c r="J241" s="150">
        <f>ROUND(I241*H241,2)</f>
        <v>134.37</v>
      </c>
      <c r="K241" s="151"/>
      <c r="L241" s="31"/>
      <c r="M241" s="152" t="s">
        <v>1</v>
      </c>
      <c r="N241" s="153" t="s">
        <v>44</v>
      </c>
      <c r="O241" s="154">
        <v>0.13006000000000001</v>
      </c>
      <c r="P241" s="154">
        <f>O241*H241</f>
        <v>5.0073100000000004</v>
      </c>
      <c r="Q241" s="154">
        <v>4.6000000000000001E-4</v>
      </c>
      <c r="R241" s="154">
        <f>Q241*H241</f>
        <v>1.771E-2</v>
      </c>
      <c r="S241" s="154">
        <v>0</v>
      </c>
      <c r="T241" s="155">
        <f>S241*H241</f>
        <v>0</v>
      </c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R241" s="156" t="s">
        <v>162</v>
      </c>
      <c r="AT241" s="156" t="s">
        <v>158</v>
      </c>
      <c r="AU241" s="156" t="s">
        <v>88</v>
      </c>
      <c r="AY241" s="17" t="s">
        <v>156</v>
      </c>
      <c r="BE241" s="157">
        <f>IF(N241="základná",J241,0)</f>
        <v>0</v>
      </c>
      <c r="BF241" s="157">
        <f>IF(N241="znížená",J241,0)</f>
        <v>134.37</v>
      </c>
      <c r="BG241" s="157">
        <f>IF(N241="zákl. prenesená",J241,0)</f>
        <v>0</v>
      </c>
      <c r="BH241" s="157">
        <f>IF(N241="zníž. prenesená",J241,0)</f>
        <v>0</v>
      </c>
      <c r="BI241" s="157">
        <f>IF(N241="nulová",J241,0)</f>
        <v>0</v>
      </c>
      <c r="BJ241" s="17" t="s">
        <v>88</v>
      </c>
      <c r="BK241" s="157">
        <f>ROUND(I241*H241,2)</f>
        <v>134.37</v>
      </c>
      <c r="BL241" s="17" t="s">
        <v>162</v>
      </c>
      <c r="BM241" s="156" t="s">
        <v>343</v>
      </c>
    </row>
    <row r="242" spans="1:65" s="14" customFormat="1" ht="11.25">
      <c r="B242" s="165"/>
      <c r="D242" s="159" t="s">
        <v>164</v>
      </c>
      <c r="E242" s="166" t="s">
        <v>1</v>
      </c>
      <c r="F242" s="167" t="s">
        <v>344</v>
      </c>
      <c r="H242" s="168">
        <v>38.5</v>
      </c>
      <c r="L242" s="165"/>
      <c r="M242" s="169"/>
      <c r="N242" s="170"/>
      <c r="O242" s="170"/>
      <c r="P242" s="170"/>
      <c r="Q242" s="170"/>
      <c r="R242" s="170"/>
      <c r="S242" s="170"/>
      <c r="T242" s="171"/>
      <c r="AT242" s="166" t="s">
        <v>164</v>
      </c>
      <c r="AU242" s="166" t="s">
        <v>88</v>
      </c>
      <c r="AV242" s="14" t="s">
        <v>88</v>
      </c>
      <c r="AW242" s="14" t="s">
        <v>34</v>
      </c>
      <c r="AX242" s="14" t="s">
        <v>83</v>
      </c>
      <c r="AY242" s="166" t="s">
        <v>156</v>
      </c>
    </row>
    <row r="243" spans="1:65" s="12" customFormat="1" ht="22.9" customHeight="1">
      <c r="B243" s="132"/>
      <c r="D243" s="133" t="s">
        <v>77</v>
      </c>
      <c r="E243" s="142" t="s">
        <v>162</v>
      </c>
      <c r="F243" s="142" t="s">
        <v>345</v>
      </c>
      <c r="J243" s="143">
        <f>BK243</f>
        <v>1691.8700000000001</v>
      </c>
      <c r="L243" s="132"/>
      <c r="M243" s="136"/>
      <c r="N243" s="137"/>
      <c r="O243" s="137"/>
      <c r="P243" s="138">
        <f>SUM(P244:P263)</f>
        <v>54.712202999999995</v>
      </c>
      <c r="Q243" s="137"/>
      <c r="R243" s="138">
        <f>SUM(R244:R263)</f>
        <v>7.3971461199999995</v>
      </c>
      <c r="S243" s="137"/>
      <c r="T243" s="139">
        <f>SUM(T244:T263)</f>
        <v>0</v>
      </c>
      <c r="AR243" s="133" t="s">
        <v>83</v>
      </c>
      <c r="AT243" s="140" t="s">
        <v>77</v>
      </c>
      <c r="AU243" s="140" t="s">
        <v>83</v>
      </c>
      <c r="AY243" s="133" t="s">
        <v>156</v>
      </c>
      <c r="BK243" s="141">
        <f>SUM(BK244:BK263)</f>
        <v>1691.8700000000001</v>
      </c>
    </row>
    <row r="244" spans="1:65" s="2" customFormat="1" ht="16.5" customHeight="1">
      <c r="A244" s="30"/>
      <c r="B244" s="144"/>
      <c r="C244" s="145" t="s">
        <v>346</v>
      </c>
      <c r="D244" s="145" t="s">
        <v>158</v>
      </c>
      <c r="E244" s="146" t="s">
        <v>347</v>
      </c>
      <c r="F244" s="147" t="s">
        <v>348</v>
      </c>
      <c r="G244" s="148" t="s">
        <v>161</v>
      </c>
      <c r="H244" s="149">
        <v>2.8319999999999999</v>
      </c>
      <c r="I244" s="150">
        <v>114.95</v>
      </c>
      <c r="J244" s="150">
        <f>ROUND(I244*H244,2)</f>
        <v>325.54000000000002</v>
      </c>
      <c r="K244" s="151"/>
      <c r="L244" s="31"/>
      <c r="M244" s="152" t="s">
        <v>1</v>
      </c>
      <c r="N244" s="153" t="s">
        <v>44</v>
      </c>
      <c r="O244" s="154">
        <v>1.58</v>
      </c>
      <c r="P244" s="154">
        <f>O244*H244</f>
        <v>4.4745600000000003</v>
      </c>
      <c r="Q244" s="154">
        <v>2.4018600000000001</v>
      </c>
      <c r="R244" s="154">
        <f>Q244*H244</f>
        <v>6.8020675199999996</v>
      </c>
      <c r="S244" s="154">
        <v>0</v>
      </c>
      <c r="T244" s="155">
        <f>S244*H244</f>
        <v>0</v>
      </c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R244" s="156" t="s">
        <v>162</v>
      </c>
      <c r="AT244" s="156" t="s">
        <v>158</v>
      </c>
      <c r="AU244" s="156" t="s">
        <v>88</v>
      </c>
      <c r="AY244" s="17" t="s">
        <v>156</v>
      </c>
      <c r="BE244" s="157">
        <f>IF(N244="základná",J244,0)</f>
        <v>0</v>
      </c>
      <c r="BF244" s="157">
        <f>IF(N244="znížená",J244,0)</f>
        <v>325.54000000000002</v>
      </c>
      <c r="BG244" s="157">
        <f>IF(N244="zákl. prenesená",J244,0)</f>
        <v>0</v>
      </c>
      <c r="BH244" s="157">
        <f>IF(N244="zníž. prenesená",J244,0)</f>
        <v>0</v>
      </c>
      <c r="BI244" s="157">
        <f>IF(N244="nulová",J244,0)</f>
        <v>0</v>
      </c>
      <c r="BJ244" s="17" t="s">
        <v>88</v>
      </c>
      <c r="BK244" s="157">
        <f>ROUND(I244*H244,2)</f>
        <v>325.54000000000002</v>
      </c>
      <c r="BL244" s="17" t="s">
        <v>162</v>
      </c>
      <c r="BM244" s="156" t="s">
        <v>349</v>
      </c>
    </row>
    <row r="245" spans="1:65" s="13" customFormat="1" ht="11.25">
      <c r="B245" s="158"/>
      <c r="D245" s="159" t="s">
        <v>164</v>
      </c>
      <c r="E245" s="160" t="s">
        <v>1</v>
      </c>
      <c r="F245" s="161" t="s">
        <v>350</v>
      </c>
      <c r="H245" s="160" t="s">
        <v>1</v>
      </c>
      <c r="L245" s="158"/>
      <c r="M245" s="162"/>
      <c r="N245" s="163"/>
      <c r="O245" s="163"/>
      <c r="P245" s="163"/>
      <c r="Q245" s="163"/>
      <c r="R245" s="163"/>
      <c r="S245" s="163"/>
      <c r="T245" s="164"/>
      <c r="AT245" s="160" t="s">
        <v>164</v>
      </c>
      <c r="AU245" s="160" t="s">
        <v>88</v>
      </c>
      <c r="AV245" s="13" t="s">
        <v>83</v>
      </c>
      <c r="AW245" s="13" t="s">
        <v>34</v>
      </c>
      <c r="AX245" s="13" t="s">
        <v>78</v>
      </c>
      <c r="AY245" s="160" t="s">
        <v>156</v>
      </c>
    </row>
    <row r="246" spans="1:65" s="14" customFormat="1" ht="11.25">
      <c r="B246" s="165"/>
      <c r="D246" s="159" t="s">
        <v>164</v>
      </c>
      <c r="E246" s="166" t="s">
        <v>1</v>
      </c>
      <c r="F246" s="167" t="s">
        <v>351</v>
      </c>
      <c r="H246" s="168">
        <v>2.738</v>
      </c>
      <c r="L246" s="165"/>
      <c r="M246" s="169"/>
      <c r="N246" s="170"/>
      <c r="O246" s="170"/>
      <c r="P246" s="170"/>
      <c r="Q246" s="170"/>
      <c r="R246" s="170"/>
      <c r="S246" s="170"/>
      <c r="T246" s="171"/>
      <c r="AT246" s="166" t="s">
        <v>164</v>
      </c>
      <c r="AU246" s="166" t="s">
        <v>88</v>
      </c>
      <c r="AV246" s="14" t="s">
        <v>88</v>
      </c>
      <c r="AW246" s="14" t="s">
        <v>34</v>
      </c>
      <c r="AX246" s="14" t="s">
        <v>78</v>
      </c>
      <c r="AY246" s="166" t="s">
        <v>156</v>
      </c>
    </row>
    <row r="247" spans="1:65" s="13" customFormat="1" ht="11.25">
      <c r="B247" s="158"/>
      <c r="D247" s="159" t="s">
        <v>164</v>
      </c>
      <c r="E247" s="160" t="s">
        <v>1</v>
      </c>
      <c r="F247" s="161" t="s">
        <v>352</v>
      </c>
      <c r="H247" s="160" t="s">
        <v>1</v>
      </c>
      <c r="L247" s="158"/>
      <c r="M247" s="162"/>
      <c r="N247" s="163"/>
      <c r="O247" s="163"/>
      <c r="P247" s="163"/>
      <c r="Q247" s="163"/>
      <c r="R247" s="163"/>
      <c r="S247" s="163"/>
      <c r="T247" s="164"/>
      <c r="AT247" s="160" t="s">
        <v>164</v>
      </c>
      <c r="AU247" s="160" t="s">
        <v>88</v>
      </c>
      <c r="AV247" s="13" t="s">
        <v>83</v>
      </c>
      <c r="AW247" s="13" t="s">
        <v>34</v>
      </c>
      <c r="AX247" s="13" t="s">
        <v>78</v>
      </c>
      <c r="AY247" s="160" t="s">
        <v>156</v>
      </c>
    </row>
    <row r="248" spans="1:65" s="14" customFormat="1" ht="11.25">
      <c r="B248" s="165"/>
      <c r="D248" s="159" t="s">
        <v>164</v>
      </c>
      <c r="E248" s="166" t="s">
        <v>1</v>
      </c>
      <c r="F248" s="167" t="s">
        <v>353</v>
      </c>
      <c r="H248" s="168">
        <v>9.4E-2</v>
      </c>
      <c r="L248" s="165"/>
      <c r="M248" s="169"/>
      <c r="N248" s="170"/>
      <c r="O248" s="170"/>
      <c r="P248" s="170"/>
      <c r="Q248" s="170"/>
      <c r="R248" s="170"/>
      <c r="S248" s="170"/>
      <c r="T248" s="171"/>
      <c r="AT248" s="166" t="s">
        <v>164</v>
      </c>
      <c r="AU248" s="166" t="s">
        <v>88</v>
      </c>
      <c r="AV248" s="14" t="s">
        <v>88</v>
      </c>
      <c r="AW248" s="14" t="s">
        <v>34</v>
      </c>
      <c r="AX248" s="14" t="s">
        <v>78</v>
      </c>
      <c r="AY248" s="166" t="s">
        <v>156</v>
      </c>
    </row>
    <row r="249" spans="1:65" s="15" customFormat="1" ht="11.25">
      <c r="B249" s="172"/>
      <c r="D249" s="159" t="s">
        <v>164</v>
      </c>
      <c r="E249" s="173" t="s">
        <v>1</v>
      </c>
      <c r="F249" s="174" t="s">
        <v>172</v>
      </c>
      <c r="H249" s="175">
        <v>2.8319999999999999</v>
      </c>
      <c r="L249" s="172"/>
      <c r="M249" s="176"/>
      <c r="N249" s="177"/>
      <c r="O249" s="177"/>
      <c r="P249" s="177"/>
      <c r="Q249" s="177"/>
      <c r="R249" s="177"/>
      <c r="S249" s="177"/>
      <c r="T249" s="178"/>
      <c r="AT249" s="173" t="s">
        <v>164</v>
      </c>
      <c r="AU249" s="173" t="s">
        <v>88</v>
      </c>
      <c r="AV249" s="15" t="s">
        <v>162</v>
      </c>
      <c r="AW249" s="15" t="s">
        <v>34</v>
      </c>
      <c r="AX249" s="15" t="s">
        <v>83</v>
      </c>
      <c r="AY249" s="173" t="s">
        <v>156</v>
      </c>
    </row>
    <row r="250" spans="1:65" s="2" customFormat="1" ht="24.2" customHeight="1">
      <c r="A250" s="30"/>
      <c r="B250" s="144"/>
      <c r="C250" s="145" t="s">
        <v>354</v>
      </c>
      <c r="D250" s="145" t="s">
        <v>158</v>
      </c>
      <c r="E250" s="146" t="s">
        <v>355</v>
      </c>
      <c r="F250" s="147" t="s">
        <v>356</v>
      </c>
      <c r="G250" s="148" t="s">
        <v>98</v>
      </c>
      <c r="H250" s="149">
        <v>43.8</v>
      </c>
      <c r="I250" s="150">
        <v>8.7200000000000006</v>
      </c>
      <c r="J250" s="150">
        <f>ROUND(I250*H250,2)</f>
        <v>381.94</v>
      </c>
      <c r="K250" s="151"/>
      <c r="L250" s="31"/>
      <c r="M250" s="152" t="s">
        <v>1</v>
      </c>
      <c r="N250" s="153" t="s">
        <v>44</v>
      </c>
      <c r="O250" s="154">
        <v>0.48230000000000001</v>
      </c>
      <c r="P250" s="154">
        <f>O250*H250</f>
        <v>21.124739999999999</v>
      </c>
      <c r="Q250" s="154">
        <v>3.4099999999999998E-3</v>
      </c>
      <c r="R250" s="154">
        <f>Q250*H250</f>
        <v>0.14935799999999999</v>
      </c>
      <c r="S250" s="154">
        <v>0</v>
      </c>
      <c r="T250" s="155">
        <f>S250*H250</f>
        <v>0</v>
      </c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56" t="s">
        <v>162</v>
      </c>
      <c r="AT250" s="156" t="s">
        <v>158</v>
      </c>
      <c r="AU250" s="156" t="s">
        <v>88</v>
      </c>
      <c r="AY250" s="17" t="s">
        <v>156</v>
      </c>
      <c r="BE250" s="157">
        <f>IF(N250="základná",J250,0)</f>
        <v>0</v>
      </c>
      <c r="BF250" s="157">
        <f>IF(N250="znížená",J250,0)</f>
        <v>381.94</v>
      </c>
      <c r="BG250" s="157">
        <f>IF(N250="zákl. prenesená",J250,0)</f>
        <v>0</v>
      </c>
      <c r="BH250" s="157">
        <f>IF(N250="zníž. prenesená",J250,0)</f>
        <v>0</v>
      </c>
      <c r="BI250" s="157">
        <f>IF(N250="nulová",J250,0)</f>
        <v>0</v>
      </c>
      <c r="BJ250" s="17" t="s">
        <v>88</v>
      </c>
      <c r="BK250" s="157">
        <f>ROUND(I250*H250,2)</f>
        <v>381.94</v>
      </c>
      <c r="BL250" s="17" t="s">
        <v>162</v>
      </c>
      <c r="BM250" s="156" t="s">
        <v>357</v>
      </c>
    </row>
    <row r="251" spans="1:65" s="14" customFormat="1" ht="11.25">
      <c r="B251" s="165"/>
      <c r="D251" s="159" t="s">
        <v>164</v>
      </c>
      <c r="E251" s="166" t="s">
        <v>1</v>
      </c>
      <c r="F251" s="167" t="s">
        <v>358</v>
      </c>
      <c r="H251" s="168">
        <v>43.8</v>
      </c>
      <c r="L251" s="165"/>
      <c r="M251" s="169"/>
      <c r="N251" s="170"/>
      <c r="O251" s="170"/>
      <c r="P251" s="170"/>
      <c r="Q251" s="170"/>
      <c r="R251" s="170"/>
      <c r="S251" s="170"/>
      <c r="T251" s="171"/>
      <c r="AT251" s="166" t="s">
        <v>164</v>
      </c>
      <c r="AU251" s="166" t="s">
        <v>88</v>
      </c>
      <c r="AV251" s="14" t="s">
        <v>88</v>
      </c>
      <c r="AW251" s="14" t="s">
        <v>34</v>
      </c>
      <c r="AX251" s="14" t="s">
        <v>83</v>
      </c>
      <c r="AY251" s="166" t="s">
        <v>156</v>
      </c>
    </row>
    <row r="252" spans="1:65" s="2" customFormat="1" ht="24.2" customHeight="1">
      <c r="A252" s="30"/>
      <c r="B252" s="144"/>
      <c r="C252" s="145" t="s">
        <v>359</v>
      </c>
      <c r="D252" s="145" t="s">
        <v>158</v>
      </c>
      <c r="E252" s="146" t="s">
        <v>360</v>
      </c>
      <c r="F252" s="147" t="s">
        <v>361</v>
      </c>
      <c r="G252" s="148" t="s">
        <v>98</v>
      </c>
      <c r="H252" s="149">
        <v>43.8</v>
      </c>
      <c r="I252" s="150">
        <v>3.44</v>
      </c>
      <c r="J252" s="150">
        <f>ROUND(I252*H252,2)</f>
        <v>150.66999999999999</v>
      </c>
      <c r="K252" s="151"/>
      <c r="L252" s="31"/>
      <c r="M252" s="152" t="s">
        <v>1</v>
      </c>
      <c r="N252" s="153" t="s">
        <v>44</v>
      </c>
      <c r="O252" s="154">
        <v>0.23899999999999999</v>
      </c>
      <c r="P252" s="154">
        <f>O252*H252</f>
        <v>10.4682</v>
      </c>
      <c r="Q252" s="154">
        <v>0</v>
      </c>
      <c r="R252" s="154">
        <f>Q252*H252</f>
        <v>0</v>
      </c>
      <c r="S252" s="154">
        <v>0</v>
      </c>
      <c r="T252" s="155">
        <f>S252*H252</f>
        <v>0</v>
      </c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R252" s="156" t="s">
        <v>162</v>
      </c>
      <c r="AT252" s="156" t="s">
        <v>158</v>
      </c>
      <c r="AU252" s="156" t="s">
        <v>88</v>
      </c>
      <c r="AY252" s="17" t="s">
        <v>156</v>
      </c>
      <c r="BE252" s="157">
        <f>IF(N252="základná",J252,0)</f>
        <v>0</v>
      </c>
      <c r="BF252" s="157">
        <f>IF(N252="znížená",J252,0)</f>
        <v>150.66999999999999</v>
      </c>
      <c r="BG252" s="157">
        <f>IF(N252="zákl. prenesená",J252,0)</f>
        <v>0</v>
      </c>
      <c r="BH252" s="157">
        <f>IF(N252="zníž. prenesená",J252,0)</f>
        <v>0</v>
      </c>
      <c r="BI252" s="157">
        <f>IF(N252="nulová",J252,0)</f>
        <v>0</v>
      </c>
      <c r="BJ252" s="17" t="s">
        <v>88</v>
      </c>
      <c r="BK252" s="157">
        <f>ROUND(I252*H252,2)</f>
        <v>150.66999999999999</v>
      </c>
      <c r="BL252" s="17" t="s">
        <v>162</v>
      </c>
      <c r="BM252" s="156" t="s">
        <v>362</v>
      </c>
    </row>
    <row r="253" spans="1:65" s="2" customFormat="1" ht="24.2" customHeight="1">
      <c r="A253" s="30"/>
      <c r="B253" s="144"/>
      <c r="C253" s="145" t="s">
        <v>363</v>
      </c>
      <c r="D253" s="145" t="s">
        <v>158</v>
      </c>
      <c r="E253" s="146" t="s">
        <v>364</v>
      </c>
      <c r="F253" s="147" t="s">
        <v>365</v>
      </c>
      <c r="G253" s="148" t="s">
        <v>206</v>
      </c>
      <c r="H253" s="149">
        <v>0.42499999999999999</v>
      </c>
      <c r="I253" s="150">
        <v>1615.71</v>
      </c>
      <c r="J253" s="150">
        <f>ROUND(I253*H253,2)</f>
        <v>686.68</v>
      </c>
      <c r="K253" s="151"/>
      <c r="L253" s="31"/>
      <c r="M253" s="152" t="s">
        <v>1</v>
      </c>
      <c r="N253" s="153" t="s">
        <v>44</v>
      </c>
      <c r="O253" s="154">
        <v>35.619</v>
      </c>
      <c r="P253" s="154">
        <f>O253*H253</f>
        <v>15.138074999999999</v>
      </c>
      <c r="Q253" s="154">
        <v>1.0165999999999999</v>
      </c>
      <c r="R253" s="154">
        <f>Q253*H253</f>
        <v>0.43205499999999997</v>
      </c>
      <c r="S253" s="154">
        <v>0</v>
      </c>
      <c r="T253" s="155">
        <f>S253*H253</f>
        <v>0</v>
      </c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R253" s="156" t="s">
        <v>162</v>
      </c>
      <c r="AT253" s="156" t="s">
        <v>158</v>
      </c>
      <c r="AU253" s="156" t="s">
        <v>88</v>
      </c>
      <c r="AY253" s="17" t="s">
        <v>156</v>
      </c>
      <c r="BE253" s="157">
        <f>IF(N253="základná",J253,0)</f>
        <v>0</v>
      </c>
      <c r="BF253" s="157">
        <f>IF(N253="znížená",J253,0)</f>
        <v>686.68</v>
      </c>
      <c r="BG253" s="157">
        <f>IF(N253="zákl. prenesená",J253,0)</f>
        <v>0</v>
      </c>
      <c r="BH253" s="157">
        <f>IF(N253="zníž. prenesená",J253,0)</f>
        <v>0</v>
      </c>
      <c r="BI253" s="157">
        <f>IF(N253="nulová",J253,0)</f>
        <v>0</v>
      </c>
      <c r="BJ253" s="17" t="s">
        <v>88</v>
      </c>
      <c r="BK253" s="157">
        <f>ROUND(I253*H253,2)</f>
        <v>686.68</v>
      </c>
      <c r="BL253" s="17" t="s">
        <v>162</v>
      </c>
      <c r="BM253" s="156" t="s">
        <v>366</v>
      </c>
    </row>
    <row r="254" spans="1:65" s="13" customFormat="1" ht="11.25">
      <c r="B254" s="158"/>
      <c r="D254" s="159" t="s">
        <v>164</v>
      </c>
      <c r="E254" s="160" t="s">
        <v>1</v>
      </c>
      <c r="F254" s="161" t="s">
        <v>367</v>
      </c>
      <c r="H254" s="160" t="s">
        <v>1</v>
      </c>
      <c r="L254" s="158"/>
      <c r="M254" s="162"/>
      <c r="N254" s="163"/>
      <c r="O254" s="163"/>
      <c r="P254" s="163"/>
      <c r="Q254" s="163"/>
      <c r="R254" s="163"/>
      <c r="S254" s="163"/>
      <c r="T254" s="164"/>
      <c r="AT254" s="160" t="s">
        <v>164</v>
      </c>
      <c r="AU254" s="160" t="s">
        <v>88</v>
      </c>
      <c r="AV254" s="13" t="s">
        <v>83</v>
      </c>
      <c r="AW254" s="13" t="s">
        <v>34</v>
      </c>
      <c r="AX254" s="13" t="s">
        <v>78</v>
      </c>
      <c r="AY254" s="160" t="s">
        <v>156</v>
      </c>
    </row>
    <row r="255" spans="1:65" s="14" customFormat="1" ht="11.25">
      <c r="B255" s="165"/>
      <c r="D255" s="159" t="s">
        <v>164</v>
      </c>
      <c r="E255" s="166" t="s">
        <v>1</v>
      </c>
      <c r="F255" s="167" t="s">
        <v>368</v>
      </c>
      <c r="H255" s="168">
        <v>0.42499999999999999</v>
      </c>
      <c r="L255" s="165"/>
      <c r="M255" s="169"/>
      <c r="N255" s="170"/>
      <c r="O255" s="170"/>
      <c r="P255" s="170"/>
      <c r="Q255" s="170"/>
      <c r="R255" s="170"/>
      <c r="S255" s="170"/>
      <c r="T255" s="171"/>
      <c r="AT255" s="166" t="s">
        <v>164</v>
      </c>
      <c r="AU255" s="166" t="s">
        <v>88</v>
      </c>
      <c r="AV255" s="14" t="s">
        <v>88</v>
      </c>
      <c r="AW255" s="14" t="s">
        <v>34</v>
      </c>
      <c r="AX255" s="14" t="s">
        <v>83</v>
      </c>
      <c r="AY255" s="166" t="s">
        <v>156</v>
      </c>
    </row>
    <row r="256" spans="1:65" s="2" customFormat="1" ht="33" customHeight="1">
      <c r="A256" s="30"/>
      <c r="B256" s="144"/>
      <c r="C256" s="145" t="s">
        <v>369</v>
      </c>
      <c r="D256" s="145" t="s">
        <v>158</v>
      </c>
      <c r="E256" s="146" t="s">
        <v>370</v>
      </c>
      <c r="F256" s="147" t="s">
        <v>371</v>
      </c>
      <c r="G256" s="148" t="s">
        <v>98</v>
      </c>
      <c r="H256" s="149">
        <v>17.52</v>
      </c>
      <c r="I256" s="150">
        <v>3.09</v>
      </c>
      <c r="J256" s="150">
        <f>ROUND(I256*H256,2)</f>
        <v>54.14</v>
      </c>
      <c r="K256" s="151"/>
      <c r="L256" s="31"/>
      <c r="M256" s="152" t="s">
        <v>1</v>
      </c>
      <c r="N256" s="153" t="s">
        <v>44</v>
      </c>
      <c r="O256" s="154">
        <v>0.20014999999999999</v>
      </c>
      <c r="P256" s="154">
        <f>O256*H256</f>
        <v>3.5066279999999996</v>
      </c>
      <c r="Q256" s="154">
        <v>1.4999999999999999E-4</v>
      </c>
      <c r="R256" s="154">
        <f>Q256*H256</f>
        <v>2.6279999999999997E-3</v>
      </c>
      <c r="S256" s="154">
        <v>0</v>
      </c>
      <c r="T256" s="155">
        <f>S256*H256</f>
        <v>0</v>
      </c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R256" s="156" t="s">
        <v>162</v>
      </c>
      <c r="AT256" s="156" t="s">
        <v>158</v>
      </c>
      <c r="AU256" s="156" t="s">
        <v>88</v>
      </c>
      <c r="AY256" s="17" t="s">
        <v>156</v>
      </c>
      <c r="BE256" s="157">
        <f>IF(N256="základná",J256,0)</f>
        <v>0</v>
      </c>
      <c r="BF256" s="157">
        <f>IF(N256="znížená",J256,0)</f>
        <v>54.14</v>
      </c>
      <c r="BG256" s="157">
        <f>IF(N256="zákl. prenesená",J256,0)</f>
        <v>0</v>
      </c>
      <c r="BH256" s="157">
        <f>IF(N256="zníž. prenesená",J256,0)</f>
        <v>0</v>
      </c>
      <c r="BI256" s="157">
        <f>IF(N256="nulová",J256,0)</f>
        <v>0</v>
      </c>
      <c r="BJ256" s="17" t="s">
        <v>88</v>
      </c>
      <c r="BK256" s="157">
        <f>ROUND(I256*H256,2)</f>
        <v>54.14</v>
      </c>
      <c r="BL256" s="17" t="s">
        <v>162</v>
      </c>
      <c r="BM256" s="156" t="s">
        <v>372</v>
      </c>
    </row>
    <row r="257" spans="1:65" s="13" customFormat="1" ht="11.25">
      <c r="B257" s="158"/>
      <c r="D257" s="159" t="s">
        <v>164</v>
      </c>
      <c r="E257" s="160" t="s">
        <v>1</v>
      </c>
      <c r="F257" s="161" t="s">
        <v>373</v>
      </c>
      <c r="H257" s="160" t="s">
        <v>1</v>
      </c>
      <c r="L257" s="158"/>
      <c r="M257" s="162"/>
      <c r="N257" s="163"/>
      <c r="O257" s="163"/>
      <c r="P257" s="163"/>
      <c r="Q257" s="163"/>
      <c r="R257" s="163"/>
      <c r="S257" s="163"/>
      <c r="T257" s="164"/>
      <c r="AT257" s="160" t="s">
        <v>164</v>
      </c>
      <c r="AU257" s="160" t="s">
        <v>88</v>
      </c>
      <c r="AV257" s="13" t="s">
        <v>83</v>
      </c>
      <c r="AW257" s="13" t="s">
        <v>34</v>
      </c>
      <c r="AX257" s="13" t="s">
        <v>78</v>
      </c>
      <c r="AY257" s="160" t="s">
        <v>156</v>
      </c>
    </row>
    <row r="258" spans="1:65" s="14" customFormat="1" ht="11.25">
      <c r="B258" s="165"/>
      <c r="D258" s="159" t="s">
        <v>164</v>
      </c>
      <c r="E258" s="166" t="s">
        <v>1</v>
      </c>
      <c r="F258" s="167" t="s">
        <v>374</v>
      </c>
      <c r="H258" s="168">
        <v>6.57</v>
      </c>
      <c r="L258" s="165"/>
      <c r="M258" s="169"/>
      <c r="N258" s="170"/>
      <c r="O258" s="170"/>
      <c r="P258" s="170"/>
      <c r="Q258" s="170"/>
      <c r="R258" s="170"/>
      <c r="S258" s="170"/>
      <c r="T258" s="171"/>
      <c r="AT258" s="166" t="s">
        <v>164</v>
      </c>
      <c r="AU258" s="166" t="s">
        <v>88</v>
      </c>
      <c r="AV258" s="14" t="s">
        <v>88</v>
      </c>
      <c r="AW258" s="14" t="s">
        <v>34</v>
      </c>
      <c r="AX258" s="14" t="s">
        <v>78</v>
      </c>
      <c r="AY258" s="166" t="s">
        <v>156</v>
      </c>
    </row>
    <row r="259" spans="1:65" s="13" customFormat="1" ht="11.25">
      <c r="B259" s="158"/>
      <c r="D259" s="159" t="s">
        <v>164</v>
      </c>
      <c r="E259" s="160" t="s">
        <v>1</v>
      </c>
      <c r="F259" s="161" t="s">
        <v>375</v>
      </c>
      <c r="H259" s="160" t="s">
        <v>1</v>
      </c>
      <c r="L259" s="158"/>
      <c r="M259" s="162"/>
      <c r="N259" s="163"/>
      <c r="O259" s="163"/>
      <c r="P259" s="163"/>
      <c r="Q259" s="163"/>
      <c r="R259" s="163"/>
      <c r="S259" s="163"/>
      <c r="T259" s="164"/>
      <c r="AT259" s="160" t="s">
        <v>164</v>
      </c>
      <c r="AU259" s="160" t="s">
        <v>88</v>
      </c>
      <c r="AV259" s="13" t="s">
        <v>83</v>
      </c>
      <c r="AW259" s="13" t="s">
        <v>34</v>
      </c>
      <c r="AX259" s="13" t="s">
        <v>78</v>
      </c>
      <c r="AY259" s="160" t="s">
        <v>156</v>
      </c>
    </row>
    <row r="260" spans="1:65" s="14" customFormat="1" ht="11.25">
      <c r="B260" s="165"/>
      <c r="D260" s="159" t="s">
        <v>164</v>
      </c>
      <c r="E260" s="166" t="s">
        <v>1</v>
      </c>
      <c r="F260" s="167" t="s">
        <v>376</v>
      </c>
      <c r="H260" s="168">
        <v>10.95</v>
      </c>
      <c r="L260" s="165"/>
      <c r="M260" s="169"/>
      <c r="N260" s="170"/>
      <c r="O260" s="170"/>
      <c r="P260" s="170"/>
      <c r="Q260" s="170"/>
      <c r="R260" s="170"/>
      <c r="S260" s="170"/>
      <c r="T260" s="171"/>
      <c r="AT260" s="166" t="s">
        <v>164</v>
      </c>
      <c r="AU260" s="166" t="s">
        <v>88</v>
      </c>
      <c r="AV260" s="14" t="s">
        <v>88</v>
      </c>
      <c r="AW260" s="14" t="s">
        <v>34</v>
      </c>
      <c r="AX260" s="14" t="s">
        <v>78</v>
      </c>
      <c r="AY260" s="166" t="s">
        <v>156</v>
      </c>
    </row>
    <row r="261" spans="1:65" s="15" customFormat="1" ht="11.25">
      <c r="B261" s="172"/>
      <c r="D261" s="159" t="s">
        <v>164</v>
      </c>
      <c r="E261" s="173" t="s">
        <v>1</v>
      </c>
      <c r="F261" s="174" t="s">
        <v>172</v>
      </c>
      <c r="H261" s="175">
        <v>17.52</v>
      </c>
      <c r="L261" s="172"/>
      <c r="M261" s="176"/>
      <c r="N261" s="177"/>
      <c r="O261" s="177"/>
      <c r="P261" s="177"/>
      <c r="Q261" s="177"/>
      <c r="R261" s="177"/>
      <c r="S261" s="177"/>
      <c r="T261" s="178"/>
      <c r="AT261" s="173" t="s">
        <v>164</v>
      </c>
      <c r="AU261" s="173" t="s">
        <v>88</v>
      </c>
      <c r="AV261" s="15" t="s">
        <v>162</v>
      </c>
      <c r="AW261" s="15" t="s">
        <v>34</v>
      </c>
      <c r="AX261" s="15" t="s">
        <v>83</v>
      </c>
      <c r="AY261" s="173" t="s">
        <v>156</v>
      </c>
    </row>
    <row r="262" spans="1:65" s="2" customFormat="1" ht="24.2" customHeight="1">
      <c r="A262" s="30"/>
      <c r="B262" s="144"/>
      <c r="C262" s="179" t="s">
        <v>377</v>
      </c>
      <c r="D262" s="179" t="s">
        <v>203</v>
      </c>
      <c r="E262" s="180" t="s">
        <v>378</v>
      </c>
      <c r="F262" s="181" t="s">
        <v>379</v>
      </c>
      <c r="G262" s="182" t="s">
        <v>98</v>
      </c>
      <c r="H262" s="183">
        <v>18.396000000000001</v>
      </c>
      <c r="I262" s="184">
        <v>5.05</v>
      </c>
      <c r="J262" s="184">
        <f>ROUND(I262*H262,2)</f>
        <v>92.9</v>
      </c>
      <c r="K262" s="185"/>
      <c r="L262" s="186"/>
      <c r="M262" s="187" t="s">
        <v>1</v>
      </c>
      <c r="N262" s="188" t="s">
        <v>44</v>
      </c>
      <c r="O262" s="154">
        <v>0</v>
      </c>
      <c r="P262" s="154">
        <f>O262*H262</f>
        <v>0</v>
      </c>
      <c r="Q262" s="154">
        <v>5.9999999999999995E-4</v>
      </c>
      <c r="R262" s="154">
        <f>Q262*H262</f>
        <v>1.10376E-2</v>
      </c>
      <c r="S262" s="154">
        <v>0</v>
      </c>
      <c r="T262" s="155">
        <f>S262*H262</f>
        <v>0</v>
      </c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R262" s="156" t="s">
        <v>202</v>
      </c>
      <c r="AT262" s="156" t="s">
        <v>203</v>
      </c>
      <c r="AU262" s="156" t="s">
        <v>88</v>
      </c>
      <c r="AY262" s="17" t="s">
        <v>156</v>
      </c>
      <c r="BE262" s="157">
        <f>IF(N262="základná",J262,0)</f>
        <v>0</v>
      </c>
      <c r="BF262" s="157">
        <f>IF(N262="znížená",J262,0)</f>
        <v>92.9</v>
      </c>
      <c r="BG262" s="157">
        <f>IF(N262="zákl. prenesená",J262,0)</f>
        <v>0</v>
      </c>
      <c r="BH262" s="157">
        <f>IF(N262="zníž. prenesená",J262,0)</f>
        <v>0</v>
      </c>
      <c r="BI262" s="157">
        <f>IF(N262="nulová",J262,0)</f>
        <v>0</v>
      </c>
      <c r="BJ262" s="17" t="s">
        <v>88</v>
      </c>
      <c r="BK262" s="157">
        <f>ROUND(I262*H262,2)</f>
        <v>92.9</v>
      </c>
      <c r="BL262" s="17" t="s">
        <v>162</v>
      </c>
      <c r="BM262" s="156" t="s">
        <v>380</v>
      </c>
    </row>
    <row r="263" spans="1:65" s="14" customFormat="1" ht="11.25">
      <c r="B263" s="165"/>
      <c r="D263" s="159" t="s">
        <v>164</v>
      </c>
      <c r="F263" s="167" t="s">
        <v>381</v>
      </c>
      <c r="H263" s="168">
        <v>18.396000000000001</v>
      </c>
      <c r="L263" s="165"/>
      <c r="M263" s="169"/>
      <c r="N263" s="170"/>
      <c r="O263" s="170"/>
      <c r="P263" s="170"/>
      <c r="Q263" s="170"/>
      <c r="R263" s="170"/>
      <c r="S263" s="170"/>
      <c r="T263" s="171"/>
      <c r="AT263" s="166" t="s">
        <v>164</v>
      </c>
      <c r="AU263" s="166" t="s">
        <v>88</v>
      </c>
      <c r="AV263" s="14" t="s">
        <v>88</v>
      </c>
      <c r="AW263" s="14" t="s">
        <v>3</v>
      </c>
      <c r="AX263" s="14" t="s">
        <v>83</v>
      </c>
      <c r="AY263" s="166" t="s">
        <v>156</v>
      </c>
    </row>
    <row r="264" spans="1:65" s="12" customFormat="1" ht="22.9" customHeight="1">
      <c r="B264" s="132"/>
      <c r="D264" s="133" t="s">
        <v>77</v>
      </c>
      <c r="E264" s="142" t="s">
        <v>190</v>
      </c>
      <c r="F264" s="142" t="s">
        <v>382</v>
      </c>
      <c r="J264" s="143">
        <f>BK264</f>
        <v>681.3</v>
      </c>
      <c r="L264" s="132"/>
      <c r="M264" s="136"/>
      <c r="N264" s="137"/>
      <c r="O264" s="137"/>
      <c r="P264" s="138">
        <f>SUM(P265:P267)</f>
        <v>4.7808000000000002</v>
      </c>
      <c r="Q264" s="137"/>
      <c r="R264" s="138">
        <f>SUM(R265:R267)</f>
        <v>33.150599999999997</v>
      </c>
      <c r="S264" s="137"/>
      <c r="T264" s="139">
        <f>SUM(T265:T267)</f>
        <v>0</v>
      </c>
      <c r="AR264" s="133" t="s">
        <v>83</v>
      </c>
      <c r="AT264" s="140" t="s">
        <v>77</v>
      </c>
      <c r="AU264" s="140" t="s">
        <v>83</v>
      </c>
      <c r="AY264" s="133" t="s">
        <v>156</v>
      </c>
      <c r="BK264" s="141">
        <f>SUM(BK265:BK267)</f>
        <v>681.3</v>
      </c>
    </row>
    <row r="265" spans="1:65" s="2" customFormat="1" ht="33" customHeight="1">
      <c r="A265" s="30"/>
      <c r="B265" s="144"/>
      <c r="C265" s="145" t="s">
        <v>383</v>
      </c>
      <c r="D265" s="145" t="s">
        <v>158</v>
      </c>
      <c r="E265" s="146" t="s">
        <v>384</v>
      </c>
      <c r="F265" s="147" t="s">
        <v>385</v>
      </c>
      <c r="G265" s="148" t="s">
        <v>98</v>
      </c>
      <c r="H265" s="149">
        <v>90</v>
      </c>
      <c r="I265" s="150">
        <v>7.57</v>
      </c>
      <c r="J265" s="150">
        <f>ROUND(I265*H265,2)</f>
        <v>681.3</v>
      </c>
      <c r="K265" s="151"/>
      <c r="L265" s="31"/>
      <c r="M265" s="152" t="s">
        <v>1</v>
      </c>
      <c r="N265" s="153" t="s">
        <v>44</v>
      </c>
      <c r="O265" s="154">
        <v>5.3120000000000001E-2</v>
      </c>
      <c r="P265" s="154">
        <f>O265*H265</f>
        <v>4.7808000000000002</v>
      </c>
      <c r="Q265" s="154">
        <v>0.36834</v>
      </c>
      <c r="R265" s="154">
        <f>Q265*H265</f>
        <v>33.150599999999997</v>
      </c>
      <c r="S265" s="154">
        <v>0</v>
      </c>
      <c r="T265" s="155">
        <f>S265*H265</f>
        <v>0</v>
      </c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R265" s="156" t="s">
        <v>162</v>
      </c>
      <c r="AT265" s="156" t="s">
        <v>158</v>
      </c>
      <c r="AU265" s="156" t="s">
        <v>88</v>
      </c>
      <c r="AY265" s="17" t="s">
        <v>156</v>
      </c>
      <c r="BE265" s="157">
        <f>IF(N265="základná",J265,0)</f>
        <v>0</v>
      </c>
      <c r="BF265" s="157">
        <f>IF(N265="znížená",J265,0)</f>
        <v>681.3</v>
      </c>
      <c r="BG265" s="157">
        <f>IF(N265="zákl. prenesená",J265,0)</f>
        <v>0</v>
      </c>
      <c r="BH265" s="157">
        <f>IF(N265="zníž. prenesená",J265,0)</f>
        <v>0</v>
      </c>
      <c r="BI265" s="157">
        <f>IF(N265="nulová",J265,0)</f>
        <v>0</v>
      </c>
      <c r="BJ265" s="17" t="s">
        <v>88</v>
      </c>
      <c r="BK265" s="157">
        <f>ROUND(I265*H265,2)</f>
        <v>681.3</v>
      </c>
      <c r="BL265" s="17" t="s">
        <v>162</v>
      </c>
      <c r="BM265" s="156" t="s">
        <v>386</v>
      </c>
    </row>
    <row r="266" spans="1:65" s="13" customFormat="1" ht="11.25">
      <c r="B266" s="158"/>
      <c r="D266" s="159" t="s">
        <v>164</v>
      </c>
      <c r="E266" s="160" t="s">
        <v>1</v>
      </c>
      <c r="F266" s="161" t="s">
        <v>387</v>
      </c>
      <c r="H266" s="160" t="s">
        <v>1</v>
      </c>
      <c r="L266" s="158"/>
      <c r="M266" s="162"/>
      <c r="N266" s="163"/>
      <c r="O266" s="163"/>
      <c r="P266" s="163"/>
      <c r="Q266" s="163"/>
      <c r="R266" s="163"/>
      <c r="S266" s="163"/>
      <c r="T266" s="164"/>
      <c r="AT266" s="160" t="s">
        <v>164</v>
      </c>
      <c r="AU266" s="160" t="s">
        <v>88</v>
      </c>
      <c r="AV266" s="13" t="s">
        <v>83</v>
      </c>
      <c r="AW266" s="13" t="s">
        <v>34</v>
      </c>
      <c r="AX266" s="13" t="s">
        <v>78</v>
      </c>
      <c r="AY266" s="160" t="s">
        <v>156</v>
      </c>
    </row>
    <row r="267" spans="1:65" s="14" customFormat="1" ht="11.25">
      <c r="B267" s="165"/>
      <c r="D267" s="159" t="s">
        <v>164</v>
      </c>
      <c r="E267" s="166" t="s">
        <v>1</v>
      </c>
      <c r="F267" s="167" t="s">
        <v>388</v>
      </c>
      <c r="H267" s="168">
        <v>90</v>
      </c>
      <c r="L267" s="165"/>
      <c r="M267" s="169"/>
      <c r="N267" s="170"/>
      <c r="O267" s="170"/>
      <c r="P267" s="170"/>
      <c r="Q267" s="170"/>
      <c r="R267" s="170"/>
      <c r="S267" s="170"/>
      <c r="T267" s="171"/>
      <c r="AT267" s="166" t="s">
        <v>164</v>
      </c>
      <c r="AU267" s="166" t="s">
        <v>88</v>
      </c>
      <c r="AV267" s="14" t="s">
        <v>88</v>
      </c>
      <c r="AW267" s="14" t="s">
        <v>34</v>
      </c>
      <c r="AX267" s="14" t="s">
        <v>83</v>
      </c>
      <c r="AY267" s="166" t="s">
        <v>156</v>
      </c>
    </row>
    <row r="268" spans="1:65" s="12" customFormat="1" ht="22.9" customHeight="1">
      <c r="B268" s="132"/>
      <c r="D268" s="133" t="s">
        <v>77</v>
      </c>
      <c r="E268" s="142" t="s">
        <v>194</v>
      </c>
      <c r="F268" s="142" t="s">
        <v>389</v>
      </c>
      <c r="J268" s="143">
        <f>BK268</f>
        <v>10882.16</v>
      </c>
      <c r="L268" s="132"/>
      <c r="M268" s="136"/>
      <c r="N268" s="137"/>
      <c r="O268" s="137"/>
      <c r="P268" s="138">
        <f>SUM(P269:P340)</f>
        <v>299.13805618000004</v>
      </c>
      <c r="Q268" s="137"/>
      <c r="R268" s="138">
        <f>SUM(R269:R340)</f>
        <v>18.956701599999999</v>
      </c>
      <c r="S268" s="137"/>
      <c r="T268" s="139">
        <f>SUM(T269:T340)</f>
        <v>0</v>
      </c>
      <c r="AR268" s="133" t="s">
        <v>83</v>
      </c>
      <c r="AT268" s="140" t="s">
        <v>77</v>
      </c>
      <c r="AU268" s="140" t="s">
        <v>83</v>
      </c>
      <c r="AY268" s="133" t="s">
        <v>156</v>
      </c>
      <c r="BK268" s="141">
        <f>SUM(BK269:BK340)</f>
        <v>10882.16</v>
      </c>
    </row>
    <row r="269" spans="1:65" s="2" customFormat="1" ht="24.2" customHeight="1">
      <c r="A269" s="30"/>
      <c r="B269" s="144"/>
      <c r="C269" s="145" t="s">
        <v>390</v>
      </c>
      <c r="D269" s="145" t="s">
        <v>158</v>
      </c>
      <c r="E269" s="146" t="s">
        <v>391</v>
      </c>
      <c r="F269" s="147" t="s">
        <v>392</v>
      </c>
      <c r="G269" s="148" t="s">
        <v>98</v>
      </c>
      <c r="H269" s="149">
        <v>26.474</v>
      </c>
      <c r="I269" s="150">
        <v>1.44</v>
      </c>
      <c r="J269" s="150">
        <f>ROUND(I269*H269,2)</f>
        <v>38.119999999999997</v>
      </c>
      <c r="K269" s="151"/>
      <c r="L269" s="31"/>
      <c r="M269" s="152" t="s">
        <v>1</v>
      </c>
      <c r="N269" s="153" t="s">
        <v>44</v>
      </c>
      <c r="O269" s="154">
        <v>8.2040000000000002E-2</v>
      </c>
      <c r="P269" s="154">
        <f>O269*H269</f>
        <v>2.17192696</v>
      </c>
      <c r="Q269" s="154">
        <v>1.9000000000000001E-4</v>
      </c>
      <c r="R269" s="154">
        <f>Q269*H269</f>
        <v>5.0300600000000003E-3</v>
      </c>
      <c r="S269" s="154">
        <v>0</v>
      </c>
      <c r="T269" s="155">
        <f>S269*H269</f>
        <v>0</v>
      </c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R269" s="156" t="s">
        <v>162</v>
      </c>
      <c r="AT269" s="156" t="s">
        <v>158</v>
      </c>
      <c r="AU269" s="156" t="s">
        <v>88</v>
      </c>
      <c r="AY269" s="17" t="s">
        <v>156</v>
      </c>
      <c r="BE269" s="157">
        <f>IF(N269="základná",J269,0)</f>
        <v>0</v>
      </c>
      <c r="BF269" s="157">
        <f>IF(N269="znížená",J269,0)</f>
        <v>38.119999999999997</v>
      </c>
      <c r="BG269" s="157">
        <f>IF(N269="zákl. prenesená",J269,0)</f>
        <v>0</v>
      </c>
      <c r="BH269" s="157">
        <f>IF(N269="zníž. prenesená",J269,0)</f>
        <v>0</v>
      </c>
      <c r="BI269" s="157">
        <f>IF(N269="nulová",J269,0)</f>
        <v>0</v>
      </c>
      <c r="BJ269" s="17" t="s">
        <v>88</v>
      </c>
      <c r="BK269" s="157">
        <f>ROUND(I269*H269,2)</f>
        <v>38.119999999999997</v>
      </c>
      <c r="BL269" s="17" t="s">
        <v>162</v>
      </c>
      <c r="BM269" s="156" t="s">
        <v>393</v>
      </c>
    </row>
    <row r="270" spans="1:65" s="13" customFormat="1" ht="11.25">
      <c r="B270" s="158"/>
      <c r="D270" s="159" t="s">
        <v>164</v>
      </c>
      <c r="E270" s="160" t="s">
        <v>1</v>
      </c>
      <c r="F270" s="161" t="s">
        <v>394</v>
      </c>
      <c r="H270" s="160" t="s">
        <v>1</v>
      </c>
      <c r="L270" s="158"/>
      <c r="M270" s="162"/>
      <c r="N270" s="163"/>
      <c r="O270" s="163"/>
      <c r="P270" s="163"/>
      <c r="Q270" s="163"/>
      <c r="R270" s="163"/>
      <c r="S270" s="163"/>
      <c r="T270" s="164"/>
      <c r="AT270" s="160" t="s">
        <v>164</v>
      </c>
      <c r="AU270" s="160" t="s">
        <v>88</v>
      </c>
      <c r="AV270" s="13" t="s">
        <v>83</v>
      </c>
      <c r="AW270" s="13" t="s">
        <v>34</v>
      </c>
      <c r="AX270" s="13" t="s">
        <v>78</v>
      </c>
      <c r="AY270" s="160" t="s">
        <v>156</v>
      </c>
    </row>
    <row r="271" spans="1:65" s="14" customFormat="1" ht="22.5">
      <c r="B271" s="165"/>
      <c r="D271" s="159" t="s">
        <v>164</v>
      </c>
      <c r="E271" s="166" t="s">
        <v>1</v>
      </c>
      <c r="F271" s="167" t="s">
        <v>395</v>
      </c>
      <c r="H271" s="168">
        <v>26.474</v>
      </c>
      <c r="L271" s="165"/>
      <c r="M271" s="169"/>
      <c r="N271" s="170"/>
      <c r="O271" s="170"/>
      <c r="P271" s="170"/>
      <c r="Q271" s="170"/>
      <c r="R271" s="170"/>
      <c r="S271" s="170"/>
      <c r="T271" s="171"/>
      <c r="AT271" s="166" t="s">
        <v>164</v>
      </c>
      <c r="AU271" s="166" t="s">
        <v>88</v>
      </c>
      <c r="AV271" s="14" t="s">
        <v>88</v>
      </c>
      <c r="AW271" s="14" t="s">
        <v>34</v>
      </c>
      <c r="AX271" s="14" t="s">
        <v>83</v>
      </c>
      <c r="AY271" s="166" t="s">
        <v>156</v>
      </c>
    </row>
    <row r="272" spans="1:65" s="2" customFormat="1" ht="24.2" customHeight="1">
      <c r="A272" s="30"/>
      <c r="B272" s="144"/>
      <c r="C272" s="145" t="s">
        <v>396</v>
      </c>
      <c r="D272" s="145" t="s">
        <v>158</v>
      </c>
      <c r="E272" s="146" t="s">
        <v>397</v>
      </c>
      <c r="F272" s="147" t="s">
        <v>398</v>
      </c>
      <c r="G272" s="148" t="s">
        <v>98</v>
      </c>
      <c r="H272" s="149">
        <v>344.61</v>
      </c>
      <c r="I272" s="150">
        <v>2</v>
      </c>
      <c r="J272" s="150">
        <f>ROUND(I272*H272,2)</f>
        <v>689.22</v>
      </c>
      <c r="K272" s="151"/>
      <c r="L272" s="31"/>
      <c r="M272" s="152" t="s">
        <v>1</v>
      </c>
      <c r="N272" s="153" t="s">
        <v>44</v>
      </c>
      <c r="O272" s="154">
        <v>5.2040000000000003E-2</v>
      </c>
      <c r="P272" s="154">
        <f>O272*H272</f>
        <v>17.9335044</v>
      </c>
      <c r="Q272" s="154">
        <v>2.0000000000000001E-4</v>
      </c>
      <c r="R272" s="154">
        <f>Q272*H272</f>
        <v>6.8922000000000011E-2</v>
      </c>
      <c r="S272" s="154">
        <v>0</v>
      </c>
      <c r="T272" s="155">
        <f>S272*H272</f>
        <v>0</v>
      </c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R272" s="156" t="s">
        <v>162</v>
      </c>
      <c r="AT272" s="156" t="s">
        <v>158</v>
      </c>
      <c r="AU272" s="156" t="s">
        <v>88</v>
      </c>
      <c r="AY272" s="17" t="s">
        <v>156</v>
      </c>
      <c r="BE272" s="157">
        <f>IF(N272="základná",J272,0)</f>
        <v>0</v>
      </c>
      <c r="BF272" s="157">
        <f>IF(N272="znížená",J272,0)</f>
        <v>689.22</v>
      </c>
      <c r="BG272" s="157">
        <f>IF(N272="zákl. prenesená",J272,0)</f>
        <v>0</v>
      </c>
      <c r="BH272" s="157">
        <f>IF(N272="zníž. prenesená",J272,0)</f>
        <v>0</v>
      </c>
      <c r="BI272" s="157">
        <f>IF(N272="nulová",J272,0)</f>
        <v>0</v>
      </c>
      <c r="BJ272" s="17" t="s">
        <v>88</v>
      </c>
      <c r="BK272" s="157">
        <f>ROUND(I272*H272,2)</f>
        <v>689.22</v>
      </c>
      <c r="BL272" s="17" t="s">
        <v>162</v>
      </c>
      <c r="BM272" s="156" t="s">
        <v>399</v>
      </c>
    </row>
    <row r="273" spans="2:51" s="13" customFormat="1" ht="11.25">
      <c r="B273" s="158"/>
      <c r="D273" s="159" t="s">
        <v>164</v>
      </c>
      <c r="E273" s="160" t="s">
        <v>1</v>
      </c>
      <c r="F273" s="161" t="s">
        <v>400</v>
      </c>
      <c r="H273" s="160" t="s">
        <v>1</v>
      </c>
      <c r="L273" s="158"/>
      <c r="M273" s="162"/>
      <c r="N273" s="163"/>
      <c r="O273" s="163"/>
      <c r="P273" s="163"/>
      <c r="Q273" s="163"/>
      <c r="R273" s="163"/>
      <c r="S273" s="163"/>
      <c r="T273" s="164"/>
      <c r="AT273" s="160" t="s">
        <v>164</v>
      </c>
      <c r="AU273" s="160" t="s">
        <v>88</v>
      </c>
      <c r="AV273" s="13" t="s">
        <v>83</v>
      </c>
      <c r="AW273" s="13" t="s">
        <v>34</v>
      </c>
      <c r="AX273" s="13" t="s">
        <v>78</v>
      </c>
      <c r="AY273" s="160" t="s">
        <v>156</v>
      </c>
    </row>
    <row r="274" spans="2:51" s="14" customFormat="1" ht="11.25">
      <c r="B274" s="165"/>
      <c r="D274" s="159" t="s">
        <v>164</v>
      </c>
      <c r="E274" s="166" t="s">
        <v>1</v>
      </c>
      <c r="F274" s="167" t="s">
        <v>401</v>
      </c>
      <c r="H274" s="168">
        <v>120.45</v>
      </c>
      <c r="L274" s="165"/>
      <c r="M274" s="169"/>
      <c r="N274" s="170"/>
      <c r="O274" s="170"/>
      <c r="P274" s="170"/>
      <c r="Q274" s="170"/>
      <c r="R274" s="170"/>
      <c r="S274" s="170"/>
      <c r="T274" s="171"/>
      <c r="AT274" s="166" t="s">
        <v>164</v>
      </c>
      <c r="AU274" s="166" t="s">
        <v>88</v>
      </c>
      <c r="AV274" s="14" t="s">
        <v>88</v>
      </c>
      <c r="AW274" s="14" t="s">
        <v>34</v>
      </c>
      <c r="AX274" s="14" t="s">
        <v>78</v>
      </c>
      <c r="AY274" s="166" t="s">
        <v>156</v>
      </c>
    </row>
    <row r="275" spans="2:51" s="13" customFormat="1" ht="11.25">
      <c r="B275" s="158"/>
      <c r="D275" s="159" t="s">
        <v>164</v>
      </c>
      <c r="E275" s="160" t="s">
        <v>1</v>
      </c>
      <c r="F275" s="161" t="s">
        <v>278</v>
      </c>
      <c r="H275" s="160" t="s">
        <v>1</v>
      </c>
      <c r="L275" s="158"/>
      <c r="M275" s="162"/>
      <c r="N275" s="163"/>
      <c r="O275" s="163"/>
      <c r="P275" s="163"/>
      <c r="Q275" s="163"/>
      <c r="R275" s="163"/>
      <c r="S275" s="163"/>
      <c r="T275" s="164"/>
      <c r="AT275" s="160" t="s">
        <v>164</v>
      </c>
      <c r="AU275" s="160" t="s">
        <v>88</v>
      </c>
      <c r="AV275" s="13" t="s">
        <v>83</v>
      </c>
      <c r="AW275" s="13" t="s">
        <v>34</v>
      </c>
      <c r="AX275" s="13" t="s">
        <v>78</v>
      </c>
      <c r="AY275" s="160" t="s">
        <v>156</v>
      </c>
    </row>
    <row r="276" spans="2:51" s="14" customFormat="1" ht="22.5">
      <c r="B276" s="165"/>
      <c r="D276" s="159" t="s">
        <v>164</v>
      </c>
      <c r="E276" s="166" t="s">
        <v>1</v>
      </c>
      <c r="F276" s="167" t="s">
        <v>279</v>
      </c>
      <c r="H276" s="168">
        <v>-6.6180000000000003</v>
      </c>
      <c r="L276" s="165"/>
      <c r="M276" s="169"/>
      <c r="N276" s="170"/>
      <c r="O276" s="170"/>
      <c r="P276" s="170"/>
      <c r="Q276" s="170"/>
      <c r="R276" s="170"/>
      <c r="S276" s="170"/>
      <c r="T276" s="171"/>
      <c r="AT276" s="166" t="s">
        <v>164</v>
      </c>
      <c r="AU276" s="166" t="s">
        <v>88</v>
      </c>
      <c r="AV276" s="14" t="s">
        <v>88</v>
      </c>
      <c r="AW276" s="14" t="s">
        <v>34</v>
      </c>
      <c r="AX276" s="14" t="s">
        <v>78</v>
      </c>
      <c r="AY276" s="166" t="s">
        <v>156</v>
      </c>
    </row>
    <row r="277" spans="2:51" s="13" customFormat="1" ht="11.25">
      <c r="B277" s="158"/>
      <c r="D277" s="159" t="s">
        <v>164</v>
      </c>
      <c r="E277" s="160" t="s">
        <v>1</v>
      </c>
      <c r="F277" s="161" t="s">
        <v>402</v>
      </c>
      <c r="H277" s="160" t="s">
        <v>1</v>
      </c>
      <c r="L277" s="158"/>
      <c r="M277" s="162"/>
      <c r="N277" s="163"/>
      <c r="O277" s="163"/>
      <c r="P277" s="163"/>
      <c r="Q277" s="163"/>
      <c r="R277" s="163"/>
      <c r="S277" s="163"/>
      <c r="T277" s="164"/>
      <c r="AT277" s="160" t="s">
        <v>164</v>
      </c>
      <c r="AU277" s="160" t="s">
        <v>88</v>
      </c>
      <c r="AV277" s="13" t="s">
        <v>83</v>
      </c>
      <c r="AW277" s="13" t="s">
        <v>34</v>
      </c>
      <c r="AX277" s="13" t="s">
        <v>78</v>
      </c>
      <c r="AY277" s="160" t="s">
        <v>156</v>
      </c>
    </row>
    <row r="278" spans="2:51" s="14" customFormat="1" ht="22.5">
      <c r="B278" s="165"/>
      <c r="D278" s="159" t="s">
        <v>164</v>
      </c>
      <c r="E278" s="166" t="s">
        <v>1</v>
      </c>
      <c r="F278" s="167" t="s">
        <v>403</v>
      </c>
      <c r="H278" s="168">
        <v>134.01</v>
      </c>
      <c r="L278" s="165"/>
      <c r="M278" s="169"/>
      <c r="N278" s="170"/>
      <c r="O278" s="170"/>
      <c r="P278" s="170"/>
      <c r="Q278" s="170"/>
      <c r="R278" s="170"/>
      <c r="S278" s="170"/>
      <c r="T278" s="171"/>
      <c r="AT278" s="166" t="s">
        <v>164</v>
      </c>
      <c r="AU278" s="166" t="s">
        <v>88</v>
      </c>
      <c r="AV278" s="14" t="s">
        <v>88</v>
      </c>
      <c r="AW278" s="14" t="s">
        <v>34</v>
      </c>
      <c r="AX278" s="14" t="s">
        <v>78</v>
      </c>
      <c r="AY278" s="166" t="s">
        <v>156</v>
      </c>
    </row>
    <row r="279" spans="2:51" s="13" customFormat="1" ht="11.25">
      <c r="B279" s="158"/>
      <c r="D279" s="159" t="s">
        <v>164</v>
      </c>
      <c r="E279" s="160" t="s">
        <v>1</v>
      </c>
      <c r="F279" s="161" t="s">
        <v>319</v>
      </c>
      <c r="H279" s="160" t="s">
        <v>1</v>
      </c>
      <c r="L279" s="158"/>
      <c r="M279" s="162"/>
      <c r="N279" s="163"/>
      <c r="O279" s="163"/>
      <c r="P279" s="163"/>
      <c r="Q279" s="163"/>
      <c r="R279" s="163"/>
      <c r="S279" s="163"/>
      <c r="T279" s="164"/>
      <c r="AT279" s="160" t="s">
        <v>164</v>
      </c>
      <c r="AU279" s="160" t="s">
        <v>88</v>
      </c>
      <c r="AV279" s="13" t="s">
        <v>83</v>
      </c>
      <c r="AW279" s="13" t="s">
        <v>34</v>
      </c>
      <c r="AX279" s="13" t="s">
        <v>78</v>
      </c>
      <c r="AY279" s="160" t="s">
        <v>156</v>
      </c>
    </row>
    <row r="280" spans="2:51" s="14" customFormat="1" ht="11.25">
      <c r="B280" s="165"/>
      <c r="D280" s="159" t="s">
        <v>164</v>
      </c>
      <c r="E280" s="166" t="s">
        <v>1</v>
      </c>
      <c r="F280" s="167" t="s">
        <v>404</v>
      </c>
      <c r="H280" s="168">
        <v>-13.53</v>
      </c>
      <c r="L280" s="165"/>
      <c r="M280" s="169"/>
      <c r="N280" s="170"/>
      <c r="O280" s="170"/>
      <c r="P280" s="170"/>
      <c r="Q280" s="170"/>
      <c r="R280" s="170"/>
      <c r="S280" s="170"/>
      <c r="T280" s="171"/>
      <c r="AT280" s="166" t="s">
        <v>164</v>
      </c>
      <c r="AU280" s="166" t="s">
        <v>88</v>
      </c>
      <c r="AV280" s="14" t="s">
        <v>88</v>
      </c>
      <c r="AW280" s="14" t="s">
        <v>34</v>
      </c>
      <c r="AX280" s="14" t="s">
        <v>78</v>
      </c>
      <c r="AY280" s="166" t="s">
        <v>156</v>
      </c>
    </row>
    <row r="281" spans="2:51" s="13" customFormat="1" ht="11.25">
      <c r="B281" s="158"/>
      <c r="D281" s="159" t="s">
        <v>164</v>
      </c>
      <c r="E281" s="160" t="s">
        <v>1</v>
      </c>
      <c r="F281" s="161" t="s">
        <v>405</v>
      </c>
      <c r="H281" s="160" t="s">
        <v>1</v>
      </c>
      <c r="L281" s="158"/>
      <c r="M281" s="162"/>
      <c r="N281" s="163"/>
      <c r="O281" s="163"/>
      <c r="P281" s="163"/>
      <c r="Q281" s="163"/>
      <c r="R281" s="163"/>
      <c r="S281" s="163"/>
      <c r="T281" s="164"/>
      <c r="AT281" s="160" t="s">
        <v>164</v>
      </c>
      <c r="AU281" s="160" t="s">
        <v>88</v>
      </c>
      <c r="AV281" s="13" t="s">
        <v>83</v>
      </c>
      <c r="AW281" s="13" t="s">
        <v>34</v>
      </c>
      <c r="AX281" s="13" t="s">
        <v>78</v>
      </c>
      <c r="AY281" s="160" t="s">
        <v>156</v>
      </c>
    </row>
    <row r="282" spans="2:51" s="14" customFormat="1" ht="11.25">
      <c r="B282" s="165"/>
      <c r="D282" s="159" t="s">
        <v>164</v>
      </c>
      <c r="E282" s="166" t="s">
        <v>1</v>
      </c>
      <c r="F282" s="167" t="s">
        <v>406</v>
      </c>
      <c r="H282" s="168">
        <v>82.5</v>
      </c>
      <c r="L282" s="165"/>
      <c r="M282" s="169"/>
      <c r="N282" s="170"/>
      <c r="O282" s="170"/>
      <c r="P282" s="170"/>
      <c r="Q282" s="170"/>
      <c r="R282" s="170"/>
      <c r="S282" s="170"/>
      <c r="T282" s="171"/>
      <c r="AT282" s="166" t="s">
        <v>164</v>
      </c>
      <c r="AU282" s="166" t="s">
        <v>88</v>
      </c>
      <c r="AV282" s="14" t="s">
        <v>88</v>
      </c>
      <c r="AW282" s="14" t="s">
        <v>34</v>
      </c>
      <c r="AX282" s="14" t="s">
        <v>78</v>
      </c>
      <c r="AY282" s="166" t="s">
        <v>156</v>
      </c>
    </row>
    <row r="283" spans="2:51" s="13" customFormat="1" ht="11.25">
      <c r="B283" s="158"/>
      <c r="D283" s="159" t="s">
        <v>164</v>
      </c>
      <c r="E283" s="160" t="s">
        <v>1</v>
      </c>
      <c r="F283" s="161" t="s">
        <v>319</v>
      </c>
      <c r="H283" s="160" t="s">
        <v>1</v>
      </c>
      <c r="L283" s="158"/>
      <c r="M283" s="162"/>
      <c r="N283" s="163"/>
      <c r="O283" s="163"/>
      <c r="P283" s="163"/>
      <c r="Q283" s="163"/>
      <c r="R283" s="163"/>
      <c r="S283" s="163"/>
      <c r="T283" s="164"/>
      <c r="AT283" s="160" t="s">
        <v>164</v>
      </c>
      <c r="AU283" s="160" t="s">
        <v>88</v>
      </c>
      <c r="AV283" s="13" t="s">
        <v>83</v>
      </c>
      <c r="AW283" s="13" t="s">
        <v>34</v>
      </c>
      <c r="AX283" s="13" t="s">
        <v>78</v>
      </c>
      <c r="AY283" s="160" t="s">
        <v>156</v>
      </c>
    </row>
    <row r="284" spans="2:51" s="14" customFormat="1" ht="11.25">
      <c r="B284" s="165"/>
      <c r="D284" s="159" t="s">
        <v>164</v>
      </c>
      <c r="E284" s="166" t="s">
        <v>1</v>
      </c>
      <c r="F284" s="167" t="s">
        <v>407</v>
      </c>
      <c r="H284" s="168">
        <v>-13.94</v>
      </c>
      <c r="L284" s="165"/>
      <c r="M284" s="169"/>
      <c r="N284" s="170"/>
      <c r="O284" s="170"/>
      <c r="P284" s="170"/>
      <c r="Q284" s="170"/>
      <c r="R284" s="170"/>
      <c r="S284" s="170"/>
      <c r="T284" s="171"/>
      <c r="AT284" s="166" t="s">
        <v>164</v>
      </c>
      <c r="AU284" s="166" t="s">
        <v>88</v>
      </c>
      <c r="AV284" s="14" t="s">
        <v>88</v>
      </c>
      <c r="AW284" s="14" t="s">
        <v>34</v>
      </c>
      <c r="AX284" s="14" t="s">
        <v>78</v>
      </c>
      <c r="AY284" s="166" t="s">
        <v>156</v>
      </c>
    </row>
    <row r="285" spans="2:51" s="13" customFormat="1" ht="11.25">
      <c r="B285" s="158"/>
      <c r="D285" s="159" t="s">
        <v>164</v>
      </c>
      <c r="E285" s="160" t="s">
        <v>1</v>
      </c>
      <c r="F285" s="161" t="s">
        <v>408</v>
      </c>
      <c r="H285" s="160" t="s">
        <v>1</v>
      </c>
      <c r="L285" s="158"/>
      <c r="M285" s="162"/>
      <c r="N285" s="163"/>
      <c r="O285" s="163"/>
      <c r="P285" s="163"/>
      <c r="Q285" s="163"/>
      <c r="R285" s="163"/>
      <c r="S285" s="163"/>
      <c r="T285" s="164"/>
      <c r="AT285" s="160" t="s">
        <v>164</v>
      </c>
      <c r="AU285" s="160" t="s">
        <v>88</v>
      </c>
      <c r="AV285" s="13" t="s">
        <v>83</v>
      </c>
      <c r="AW285" s="13" t="s">
        <v>34</v>
      </c>
      <c r="AX285" s="13" t="s">
        <v>78</v>
      </c>
      <c r="AY285" s="160" t="s">
        <v>156</v>
      </c>
    </row>
    <row r="286" spans="2:51" s="14" customFormat="1" ht="11.25">
      <c r="B286" s="165"/>
      <c r="D286" s="159" t="s">
        <v>164</v>
      </c>
      <c r="E286" s="166" t="s">
        <v>1</v>
      </c>
      <c r="F286" s="167" t="s">
        <v>409</v>
      </c>
      <c r="H286" s="168">
        <v>33</v>
      </c>
      <c r="L286" s="165"/>
      <c r="M286" s="169"/>
      <c r="N286" s="170"/>
      <c r="O286" s="170"/>
      <c r="P286" s="170"/>
      <c r="Q286" s="170"/>
      <c r="R286" s="170"/>
      <c r="S286" s="170"/>
      <c r="T286" s="171"/>
      <c r="AT286" s="166" t="s">
        <v>164</v>
      </c>
      <c r="AU286" s="166" t="s">
        <v>88</v>
      </c>
      <c r="AV286" s="14" t="s">
        <v>88</v>
      </c>
      <c r="AW286" s="14" t="s">
        <v>34</v>
      </c>
      <c r="AX286" s="14" t="s">
        <v>78</v>
      </c>
      <c r="AY286" s="166" t="s">
        <v>156</v>
      </c>
    </row>
    <row r="287" spans="2:51" s="13" customFormat="1" ht="11.25">
      <c r="B287" s="158"/>
      <c r="D287" s="159" t="s">
        <v>164</v>
      </c>
      <c r="E287" s="160" t="s">
        <v>1</v>
      </c>
      <c r="F287" s="161" t="s">
        <v>410</v>
      </c>
      <c r="H287" s="160" t="s">
        <v>1</v>
      </c>
      <c r="L287" s="158"/>
      <c r="M287" s="162"/>
      <c r="N287" s="163"/>
      <c r="O287" s="163"/>
      <c r="P287" s="163"/>
      <c r="Q287" s="163"/>
      <c r="R287" s="163"/>
      <c r="S287" s="163"/>
      <c r="T287" s="164"/>
      <c r="AT287" s="160" t="s">
        <v>164</v>
      </c>
      <c r="AU287" s="160" t="s">
        <v>88</v>
      </c>
      <c r="AV287" s="13" t="s">
        <v>83</v>
      </c>
      <c r="AW287" s="13" t="s">
        <v>34</v>
      </c>
      <c r="AX287" s="13" t="s">
        <v>78</v>
      </c>
      <c r="AY287" s="160" t="s">
        <v>156</v>
      </c>
    </row>
    <row r="288" spans="2:51" s="14" customFormat="1" ht="33.75">
      <c r="B288" s="165"/>
      <c r="D288" s="159" t="s">
        <v>164</v>
      </c>
      <c r="E288" s="166" t="s">
        <v>1</v>
      </c>
      <c r="F288" s="167" t="s">
        <v>411</v>
      </c>
      <c r="H288" s="168">
        <v>8.7379999999999995</v>
      </c>
      <c r="L288" s="165"/>
      <c r="M288" s="169"/>
      <c r="N288" s="170"/>
      <c r="O288" s="170"/>
      <c r="P288" s="170"/>
      <c r="Q288" s="170"/>
      <c r="R288" s="170"/>
      <c r="S288" s="170"/>
      <c r="T288" s="171"/>
      <c r="AT288" s="166" t="s">
        <v>164</v>
      </c>
      <c r="AU288" s="166" t="s">
        <v>88</v>
      </c>
      <c r="AV288" s="14" t="s">
        <v>88</v>
      </c>
      <c r="AW288" s="14" t="s">
        <v>34</v>
      </c>
      <c r="AX288" s="14" t="s">
        <v>78</v>
      </c>
      <c r="AY288" s="166" t="s">
        <v>156</v>
      </c>
    </row>
    <row r="289" spans="1:65" s="15" customFormat="1" ht="11.25">
      <c r="B289" s="172"/>
      <c r="D289" s="159" t="s">
        <v>164</v>
      </c>
      <c r="E289" s="173" t="s">
        <v>93</v>
      </c>
      <c r="F289" s="174" t="s">
        <v>172</v>
      </c>
      <c r="H289" s="175">
        <v>344.61</v>
      </c>
      <c r="L289" s="172"/>
      <c r="M289" s="176"/>
      <c r="N289" s="177"/>
      <c r="O289" s="177"/>
      <c r="P289" s="177"/>
      <c r="Q289" s="177"/>
      <c r="R289" s="177"/>
      <c r="S289" s="177"/>
      <c r="T289" s="178"/>
      <c r="AT289" s="173" t="s">
        <v>164</v>
      </c>
      <c r="AU289" s="173" t="s">
        <v>88</v>
      </c>
      <c r="AV289" s="15" t="s">
        <v>162</v>
      </c>
      <c r="AW289" s="15" t="s">
        <v>34</v>
      </c>
      <c r="AX289" s="15" t="s">
        <v>83</v>
      </c>
      <c r="AY289" s="173" t="s">
        <v>156</v>
      </c>
    </row>
    <row r="290" spans="1:65" s="2" customFormat="1" ht="24.2" customHeight="1">
      <c r="A290" s="30"/>
      <c r="B290" s="144"/>
      <c r="C290" s="145" t="s">
        <v>412</v>
      </c>
      <c r="D290" s="145" t="s">
        <v>158</v>
      </c>
      <c r="E290" s="146" t="s">
        <v>413</v>
      </c>
      <c r="F290" s="147" t="s">
        <v>414</v>
      </c>
      <c r="G290" s="148" t="s">
        <v>98</v>
      </c>
      <c r="H290" s="149">
        <v>344.61</v>
      </c>
      <c r="I290" s="150">
        <v>7.41</v>
      </c>
      <c r="J290" s="150">
        <f>ROUND(I290*H290,2)</f>
        <v>2553.56</v>
      </c>
      <c r="K290" s="151"/>
      <c r="L290" s="31"/>
      <c r="M290" s="152" t="s">
        <v>1</v>
      </c>
      <c r="N290" s="153" t="s">
        <v>44</v>
      </c>
      <c r="O290" s="154">
        <v>0.31869999999999998</v>
      </c>
      <c r="P290" s="154">
        <f>O290*H290</f>
        <v>109.827207</v>
      </c>
      <c r="Q290" s="154">
        <v>1.312E-2</v>
      </c>
      <c r="R290" s="154">
        <f>Q290*H290</f>
        <v>4.5212832000000001</v>
      </c>
      <c r="S290" s="154">
        <v>0</v>
      </c>
      <c r="T290" s="155">
        <f>S290*H290</f>
        <v>0</v>
      </c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R290" s="156" t="s">
        <v>162</v>
      </c>
      <c r="AT290" s="156" t="s">
        <v>158</v>
      </c>
      <c r="AU290" s="156" t="s">
        <v>88</v>
      </c>
      <c r="AY290" s="17" t="s">
        <v>156</v>
      </c>
      <c r="BE290" s="157">
        <f>IF(N290="základná",J290,0)</f>
        <v>0</v>
      </c>
      <c r="BF290" s="157">
        <f>IF(N290="znížená",J290,0)</f>
        <v>2553.56</v>
      </c>
      <c r="BG290" s="157">
        <f>IF(N290="zákl. prenesená",J290,0)</f>
        <v>0</v>
      </c>
      <c r="BH290" s="157">
        <f>IF(N290="zníž. prenesená",J290,0)</f>
        <v>0</v>
      </c>
      <c r="BI290" s="157">
        <f>IF(N290="nulová",J290,0)</f>
        <v>0</v>
      </c>
      <c r="BJ290" s="17" t="s">
        <v>88</v>
      </c>
      <c r="BK290" s="157">
        <f>ROUND(I290*H290,2)</f>
        <v>2553.56</v>
      </c>
      <c r="BL290" s="17" t="s">
        <v>162</v>
      </c>
      <c r="BM290" s="156" t="s">
        <v>415</v>
      </c>
    </row>
    <row r="291" spans="1:65" s="14" customFormat="1" ht="11.25">
      <c r="B291" s="165"/>
      <c r="D291" s="159" t="s">
        <v>164</v>
      </c>
      <c r="E291" s="166" t="s">
        <v>1</v>
      </c>
      <c r="F291" s="167" t="s">
        <v>93</v>
      </c>
      <c r="H291" s="168">
        <v>344.61</v>
      </c>
      <c r="L291" s="165"/>
      <c r="M291" s="169"/>
      <c r="N291" s="170"/>
      <c r="O291" s="170"/>
      <c r="P291" s="170"/>
      <c r="Q291" s="170"/>
      <c r="R291" s="170"/>
      <c r="S291" s="170"/>
      <c r="T291" s="171"/>
      <c r="AT291" s="166" t="s">
        <v>164</v>
      </c>
      <c r="AU291" s="166" t="s">
        <v>88</v>
      </c>
      <c r="AV291" s="14" t="s">
        <v>88</v>
      </c>
      <c r="AW291" s="14" t="s">
        <v>34</v>
      </c>
      <c r="AX291" s="14" t="s">
        <v>83</v>
      </c>
      <c r="AY291" s="166" t="s">
        <v>156</v>
      </c>
    </row>
    <row r="292" spans="1:65" s="2" customFormat="1" ht="24.2" customHeight="1">
      <c r="A292" s="30"/>
      <c r="B292" s="144"/>
      <c r="C292" s="145" t="s">
        <v>416</v>
      </c>
      <c r="D292" s="145" t="s">
        <v>158</v>
      </c>
      <c r="E292" s="146" t="s">
        <v>417</v>
      </c>
      <c r="F292" s="147" t="s">
        <v>418</v>
      </c>
      <c r="G292" s="148" t="s">
        <v>218</v>
      </c>
      <c r="H292" s="149">
        <v>93.27</v>
      </c>
      <c r="I292" s="150">
        <v>2.11</v>
      </c>
      <c r="J292" s="150">
        <f>ROUND(I292*H292,2)</f>
        <v>196.8</v>
      </c>
      <c r="K292" s="151"/>
      <c r="L292" s="31"/>
      <c r="M292" s="152" t="s">
        <v>1</v>
      </c>
      <c r="N292" s="153" t="s">
        <v>44</v>
      </c>
      <c r="O292" s="154">
        <v>4.9390000000000003E-2</v>
      </c>
      <c r="P292" s="154">
        <f>O292*H292</f>
        <v>4.6066053</v>
      </c>
      <c r="Q292" s="154">
        <v>1.91E-3</v>
      </c>
      <c r="R292" s="154">
        <f>Q292*H292</f>
        <v>0.17814569999999999</v>
      </c>
      <c r="S292" s="154">
        <v>0</v>
      </c>
      <c r="T292" s="155">
        <f>S292*H292</f>
        <v>0</v>
      </c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R292" s="156" t="s">
        <v>162</v>
      </c>
      <c r="AT292" s="156" t="s">
        <v>158</v>
      </c>
      <c r="AU292" s="156" t="s">
        <v>88</v>
      </c>
      <c r="AY292" s="17" t="s">
        <v>156</v>
      </c>
      <c r="BE292" s="157">
        <f>IF(N292="základná",J292,0)</f>
        <v>0</v>
      </c>
      <c r="BF292" s="157">
        <f>IF(N292="znížená",J292,0)</f>
        <v>196.8</v>
      </c>
      <c r="BG292" s="157">
        <f>IF(N292="zákl. prenesená",J292,0)</f>
        <v>0</v>
      </c>
      <c r="BH292" s="157">
        <f>IF(N292="zníž. prenesená",J292,0)</f>
        <v>0</v>
      </c>
      <c r="BI292" s="157">
        <f>IF(N292="nulová",J292,0)</f>
        <v>0</v>
      </c>
      <c r="BJ292" s="17" t="s">
        <v>88</v>
      </c>
      <c r="BK292" s="157">
        <f>ROUND(I292*H292,2)</f>
        <v>196.8</v>
      </c>
      <c r="BL292" s="17" t="s">
        <v>162</v>
      </c>
      <c r="BM292" s="156" t="s">
        <v>419</v>
      </c>
    </row>
    <row r="293" spans="1:65" s="14" customFormat="1" ht="11.25">
      <c r="B293" s="165"/>
      <c r="D293" s="159" t="s">
        <v>164</v>
      </c>
      <c r="E293" s="166" t="s">
        <v>1</v>
      </c>
      <c r="F293" s="167" t="s">
        <v>420</v>
      </c>
      <c r="H293" s="168">
        <v>45.9</v>
      </c>
      <c r="L293" s="165"/>
      <c r="M293" s="169"/>
      <c r="N293" s="170"/>
      <c r="O293" s="170"/>
      <c r="P293" s="170"/>
      <c r="Q293" s="170"/>
      <c r="R293" s="170"/>
      <c r="S293" s="170"/>
      <c r="T293" s="171"/>
      <c r="AT293" s="166" t="s">
        <v>164</v>
      </c>
      <c r="AU293" s="166" t="s">
        <v>88</v>
      </c>
      <c r="AV293" s="14" t="s">
        <v>88</v>
      </c>
      <c r="AW293" s="14" t="s">
        <v>34</v>
      </c>
      <c r="AX293" s="14" t="s">
        <v>78</v>
      </c>
      <c r="AY293" s="166" t="s">
        <v>156</v>
      </c>
    </row>
    <row r="294" spans="1:65" s="14" customFormat="1" ht="11.25">
      <c r="B294" s="165"/>
      <c r="D294" s="159" t="s">
        <v>164</v>
      </c>
      <c r="E294" s="166" t="s">
        <v>1</v>
      </c>
      <c r="F294" s="167" t="s">
        <v>421</v>
      </c>
      <c r="H294" s="168">
        <v>12.8</v>
      </c>
      <c r="L294" s="165"/>
      <c r="M294" s="169"/>
      <c r="N294" s="170"/>
      <c r="O294" s="170"/>
      <c r="P294" s="170"/>
      <c r="Q294" s="170"/>
      <c r="R294" s="170"/>
      <c r="S294" s="170"/>
      <c r="T294" s="171"/>
      <c r="AT294" s="166" t="s">
        <v>164</v>
      </c>
      <c r="AU294" s="166" t="s">
        <v>88</v>
      </c>
      <c r="AV294" s="14" t="s">
        <v>88</v>
      </c>
      <c r="AW294" s="14" t="s">
        <v>34</v>
      </c>
      <c r="AX294" s="14" t="s">
        <v>78</v>
      </c>
      <c r="AY294" s="166" t="s">
        <v>156</v>
      </c>
    </row>
    <row r="295" spans="1:65" s="14" customFormat="1" ht="11.25">
      <c r="B295" s="165"/>
      <c r="D295" s="159" t="s">
        <v>164</v>
      </c>
      <c r="E295" s="166" t="s">
        <v>1</v>
      </c>
      <c r="F295" s="167" t="s">
        <v>422</v>
      </c>
      <c r="H295" s="168">
        <v>7.1</v>
      </c>
      <c r="L295" s="165"/>
      <c r="M295" s="169"/>
      <c r="N295" s="170"/>
      <c r="O295" s="170"/>
      <c r="P295" s="170"/>
      <c r="Q295" s="170"/>
      <c r="R295" s="170"/>
      <c r="S295" s="170"/>
      <c r="T295" s="171"/>
      <c r="AT295" s="166" t="s">
        <v>164</v>
      </c>
      <c r="AU295" s="166" t="s">
        <v>88</v>
      </c>
      <c r="AV295" s="14" t="s">
        <v>88</v>
      </c>
      <c r="AW295" s="14" t="s">
        <v>34</v>
      </c>
      <c r="AX295" s="14" t="s">
        <v>78</v>
      </c>
      <c r="AY295" s="166" t="s">
        <v>156</v>
      </c>
    </row>
    <row r="296" spans="1:65" s="14" customFormat="1" ht="11.25">
      <c r="B296" s="165"/>
      <c r="D296" s="159" t="s">
        <v>164</v>
      </c>
      <c r="E296" s="166" t="s">
        <v>1</v>
      </c>
      <c r="F296" s="167" t="s">
        <v>423</v>
      </c>
      <c r="H296" s="168">
        <v>5.54</v>
      </c>
      <c r="L296" s="165"/>
      <c r="M296" s="169"/>
      <c r="N296" s="170"/>
      <c r="O296" s="170"/>
      <c r="P296" s="170"/>
      <c r="Q296" s="170"/>
      <c r="R296" s="170"/>
      <c r="S296" s="170"/>
      <c r="T296" s="171"/>
      <c r="AT296" s="166" t="s">
        <v>164</v>
      </c>
      <c r="AU296" s="166" t="s">
        <v>88</v>
      </c>
      <c r="AV296" s="14" t="s">
        <v>88</v>
      </c>
      <c r="AW296" s="14" t="s">
        <v>34</v>
      </c>
      <c r="AX296" s="14" t="s">
        <v>78</v>
      </c>
      <c r="AY296" s="166" t="s">
        <v>156</v>
      </c>
    </row>
    <row r="297" spans="1:65" s="14" customFormat="1" ht="11.25">
      <c r="B297" s="165"/>
      <c r="D297" s="159" t="s">
        <v>164</v>
      </c>
      <c r="E297" s="166" t="s">
        <v>1</v>
      </c>
      <c r="F297" s="167" t="s">
        <v>424</v>
      </c>
      <c r="H297" s="168">
        <v>7.4</v>
      </c>
      <c r="L297" s="165"/>
      <c r="M297" s="169"/>
      <c r="N297" s="170"/>
      <c r="O297" s="170"/>
      <c r="P297" s="170"/>
      <c r="Q297" s="170"/>
      <c r="R297" s="170"/>
      <c r="S297" s="170"/>
      <c r="T297" s="171"/>
      <c r="AT297" s="166" t="s">
        <v>164</v>
      </c>
      <c r="AU297" s="166" t="s">
        <v>88</v>
      </c>
      <c r="AV297" s="14" t="s">
        <v>88</v>
      </c>
      <c r="AW297" s="14" t="s">
        <v>34</v>
      </c>
      <c r="AX297" s="14" t="s">
        <v>78</v>
      </c>
      <c r="AY297" s="166" t="s">
        <v>156</v>
      </c>
    </row>
    <row r="298" spans="1:65" s="14" customFormat="1" ht="11.25">
      <c r="B298" s="165"/>
      <c r="D298" s="159" t="s">
        <v>164</v>
      </c>
      <c r="E298" s="166" t="s">
        <v>1</v>
      </c>
      <c r="F298" s="167" t="s">
        <v>425</v>
      </c>
      <c r="H298" s="168">
        <v>5.98</v>
      </c>
      <c r="L298" s="165"/>
      <c r="M298" s="169"/>
      <c r="N298" s="170"/>
      <c r="O298" s="170"/>
      <c r="P298" s="170"/>
      <c r="Q298" s="170"/>
      <c r="R298" s="170"/>
      <c r="S298" s="170"/>
      <c r="T298" s="171"/>
      <c r="AT298" s="166" t="s">
        <v>164</v>
      </c>
      <c r="AU298" s="166" t="s">
        <v>88</v>
      </c>
      <c r="AV298" s="14" t="s">
        <v>88</v>
      </c>
      <c r="AW298" s="14" t="s">
        <v>34</v>
      </c>
      <c r="AX298" s="14" t="s">
        <v>78</v>
      </c>
      <c r="AY298" s="166" t="s">
        <v>156</v>
      </c>
    </row>
    <row r="299" spans="1:65" s="14" customFormat="1" ht="11.25">
      <c r="B299" s="165"/>
      <c r="D299" s="159" t="s">
        <v>164</v>
      </c>
      <c r="E299" s="166" t="s">
        <v>1</v>
      </c>
      <c r="F299" s="167" t="s">
        <v>426</v>
      </c>
      <c r="H299" s="168">
        <v>4.75</v>
      </c>
      <c r="L299" s="165"/>
      <c r="M299" s="169"/>
      <c r="N299" s="170"/>
      <c r="O299" s="170"/>
      <c r="P299" s="170"/>
      <c r="Q299" s="170"/>
      <c r="R299" s="170"/>
      <c r="S299" s="170"/>
      <c r="T299" s="171"/>
      <c r="AT299" s="166" t="s">
        <v>164</v>
      </c>
      <c r="AU299" s="166" t="s">
        <v>88</v>
      </c>
      <c r="AV299" s="14" t="s">
        <v>88</v>
      </c>
      <c r="AW299" s="14" t="s">
        <v>34</v>
      </c>
      <c r="AX299" s="14" t="s">
        <v>78</v>
      </c>
      <c r="AY299" s="166" t="s">
        <v>156</v>
      </c>
    </row>
    <row r="300" spans="1:65" s="14" customFormat="1" ht="11.25">
      <c r="B300" s="165"/>
      <c r="D300" s="159" t="s">
        <v>164</v>
      </c>
      <c r="E300" s="166" t="s">
        <v>1</v>
      </c>
      <c r="F300" s="167" t="s">
        <v>427</v>
      </c>
      <c r="H300" s="168">
        <v>3.8</v>
      </c>
      <c r="L300" s="165"/>
      <c r="M300" s="169"/>
      <c r="N300" s="170"/>
      <c r="O300" s="170"/>
      <c r="P300" s="170"/>
      <c r="Q300" s="170"/>
      <c r="R300" s="170"/>
      <c r="S300" s="170"/>
      <c r="T300" s="171"/>
      <c r="AT300" s="166" t="s">
        <v>164</v>
      </c>
      <c r="AU300" s="166" t="s">
        <v>88</v>
      </c>
      <c r="AV300" s="14" t="s">
        <v>88</v>
      </c>
      <c r="AW300" s="14" t="s">
        <v>34</v>
      </c>
      <c r="AX300" s="14" t="s">
        <v>78</v>
      </c>
      <c r="AY300" s="166" t="s">
        <v>156</v>
      </c>
    </row>
    <row r="301" spans="1:65" s="15" customFormat="1" ht="11.25">
      <c r="B301" s="172"/>
      <c r="D301" s="159" t="s">
        <v>164</v>
      </c>
      <c r="E301" s="173" t="s">
        <v>1</v>
      </c>
      <c r="F301" s="174" t="s">
        <v>172</v>
      </c>
      <c r="H301" s="175">
        <v>93.27</v>
      </c>
      <c r="L301" s="172"/>
      <c r="M301" s="176"/>
      <c r="N301" s="177"/>
      <c r="O301" s="177"/>
      <c r="P301" s="177"/>
      <c r="Q301" s="177"/>
      <c r="R301" s="177"/>
      <c r="S301" s="177"/>
      <c r="T301" s="178"/>
      <c r="AT301" s="173" t="s">
        <v>164</v>
      </c>
      <c r="AU301" s="173" t="s">
        <v>88</v>
      </c>
      <c r="AV301" s="15" t="s">
        <v>162</v>
      </c>
      <c r="AW301" s="15" t="s">
        <v>34</v>
      </c>
      <c r="AX301" s="15" t="s">
        <v>83</v>
      </c>
      <c r="AY301" s="173" t="s">
        <v>156</v>
      </c>
    </row>
    <row r="302" spans="1:65" s="2" customFormat="1" ht="24.2" customHeight="1">
      <c r="A302" s="30"/>
      <c r="B302" s="144"/>
      <c r="C302" s="145" t="s">
        <v>428</v>
      </c>
      <c r="D302" s="145" t="s">
        <v>158</v>
      </c>
      <c r="E302" s="146" t="s">
        <v>429</v>
      </c>
      <c r="F302" s="147" t="s">
        <v>430</v>
      </c>
      <c r="G302" s="148" t="s">
        <v>98</v>
      </c>
      <c r="H302" s="149">
        <v>117.702</v>
      </c>
      <c r="I302" s="150">
        <v>3.15</v>
      </c>
      <c r="J302" s="150">
        <f>ROUND(I302*H302,2)</f>
        <v>370.76</v>
      </c>
      <c r="K302" s="151"/>
      <c r="L302" s="31"/>
      <c r="M302" s="152" t="s">
        <v>1</v>
      </c>
      <c r="N302" s="153" t="s">
        <v>44</v>
      </c>
      <c r="O302" s="154">
        <v>9.2079999999999995E-2</v>
      </c>
      <c r="P302" s="154">
        <f>O302*H302</f>
        <v>10.83800016</v>
      </c>
      <c r="Q302" s="154">
        <v>4.0000000000000002E-4</v>
      </c>
      <c r="R302" s="154">
        <f>Q302*H302</f>
        <v>4.7080799999999999E-2</v>
      </c>
      <c r="S302" s="154">
        <v>0</v>
      </c>
      <c r="T302" s="155">
        <f>S302*H302</f>
        <v>0</v>
      </c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R302" s="156" t="s">
        <v>162</v>
      </c>
      <c r="AT302" s="156" t="s">
        <v>158</v>
      </c>
      <c r="AU302" s="156" t="s">
        <v>88</v>
      </c>
      <c r="AY302" s="17" t="s">
        <v>156</v>
      </c>
      <c r="BE302" s="157">
        <f>IF(N302="základná",J302,0)</f>
        <v>0</v>
      </c>
      <c r="BF302" s="157">
        <f>IF(N302="znížená",J302,0)</f>
        <v>370.76</v>
      </c>
      <c r="BG302" s="157">
        <f>IF(N302="zákl. prenesená",J302,0)</f>
        <v>0</v>
      </c>
      <c r="BH302" s="157">
        <f>IF(N302="zníž. prenesená",J302,0)</f>
        <v>0</v>
      </c>
      <c r="BI302" s="157">
        <f>IF(N302="nulová",J302,0)</f>
        <v>0</v>
      </c>
      <c r="BJ302" s="17" t="s">
        <v>88</v>
      </c>
      <c r="BK302" s="157">
        <f>ROUND(I302*H302,2)</f>
        <v>370.76</v>
      </c>
      <c r="BL302" s="17" t="s">
        <v>162</v>
      </c>
      <c r="BM302" s="156" t="s">
        <v>431</v>
      </c>
    </row>
    <row r="303" spans="1:65" s="14" customFormat="1" ht="11.25">
      <c r="B303" s="165"/>
      <c r="D303" s="159" t="s">
        <v>164</v>
      </c>
      <c r="E303" s="166" t="s">
        <v>1</v>
      </c>
      <c r="F303" s="167" t="s">
        <v>432</v>
      </c>
      <c r="H303" s="168">
        <v>134.292</v>
      </c>
      <c r="L303" s="165"/>
      <c r="M303" s="169"/>
      <c r="N303" s="170"/>
      <c r="O303" s="170"/>
      <c r="P303" s="170"/>
      <c r="Q303" s="170"/>
      <c r="R303" s="170"/>
      <c r="S303" s="170"/>
      <c r="T303" s="171"/>
      <c r="AT303" s="166" t="s">
        <v>164</v>
      </c>
      <c r="AU303" s="166" t="s">
        <v>88</v>
      </c>
      <c r="AV303" s="14" t="s">
        <v>88</v>
      </c>
      <c r="AW303" s="14" t="s">
        <v>34</v>
      </c>
      <c r="AX303" s="14" t="s">
        <v>78</v>
      </c>
      <c r="AY303" s="166" t="s">
        <v>156</v>
      </c>
    </row>
    <row r="304" spans="1:65" s="13" customFormat="1" ht="11.25">
      <c r="B304" s="158"/>
      <c r="D304" s="159" t="s">
        <v>164</v>
      </c>
      <c r="E304" s="160" t="s">
        <v>1</v>
      </c>
      <c r="F304" s="161" t="s">
        <v>433</v>
      </c>
      <c r="H304" s="160" t="s">
        <v>1</v>
      </c>
      <c r="L304" s="158"/>
      <c r="M304" s="162"/>
      <c r="N304" s="163"/>
      <c r="O304" s="163"/>
      <c r="P304" s="163"/>
      <c r="Q304" s="163"/>
      <c r="R304" s="163"/>
      <c r="S304" s="163"/>
      <c r="T304" s="164"/>
      <c r="AT304" s="160" t="s">
        <v>164</v>
      </c>
      <c r="AU304" s="160" t="s">
        <v>88</v>
      </c>
      <c r="AV304" s="13" t="s">
        <v>83</v>
      </c>
      <c r="AW304" s="13" t="s">
        <v>34</v>
      </c>
      <c r="AX304" s="13" t="s">
        <v>78</v>
      </c>
      <c r="AY304" s="160" t="s">
        <v>156</v>
      </c>
    </row>
    <row r="305" spans="1:65" s="14" customFormat="1" ht="22.5">
      <c r="B305" s="165"/>
      <c r="D305" s="159" t="s">
        <v>164</v>
      </c>
      <c r="E305" s="166" t="s">
        <v>1</v>
      </c>
      <c r="F305" s="167" t="s">
        <v>434</v>
      </c>
      <c r="H305" s="168">
        <v>-26.474</v>
      </c>
      <c r="L305" s="165"/>
      <c r="M305" s="169"/>
      <c r="N305" s="170"/>
      <c r="O305" s="170"/>
      <c r="P305" s="170"/>
      <c r="Q305" s="170"/>
      <c r="R305" s="170"/>
      <c r="S305" s="170"/>
      <c r="T305" s="171"/>
      <c r="AT305" s="166" t="s">
        <v>164</v>
      </c>
      <c r="AU305" s="166" t="s">
        <v>88</v>
      </c>
      <c r="AV305" s="14" t="s">
        <v>88</v>
      </c>
      <c r="AW305" s="14" t="s">
        <v>34</v>
      </c>
      <c r="AX305" s="14" t="s">
        <v>78</v>
      </c>
      <c r="AY305" s="166" t="s">
        <v>156</v>
      </c>
    </row>
    <row r="306" spans="1:65" s="13" customFormat="1" ht="11.25">
      <c r="B306" s="158"/>
      <c r="D306" s="159" t="s">
        <v>164</v>
      </c>
      <c r="E306" s="160" t="s">
        <v>1</v>
      </c>
      <c r="F306" s="161" t="s">
        <v>410</v>
      </c>
      <c r="H306" s="160" t="s">
        <v>1</v>
      </c>
      <c r="L306" s="158"/>
      <c r="M306" s="162"/>
      <c r="N306" s="163"/>
      <c r="O306" s="163"/>
      <c r="P306" s="163"/>
      <c r="Q306" s="163"/>
      <c r="R306" s="163"/>
      <c r="S306" s="163"/>
      <c r="T306" s="164"/>
      <c r="AT306" s="160" t="s">
        <v>164</v>
      </c>
      <c r="AU306" s="160" t="s">
        <v>88</v>
      </c>
      <c r="AV306" s="13" t="s">
        <v>83</v>
      </c>
      <c r="AW306" s="13" t="s">
        <v>34</v>
      </c>
      <c r="AX306" s="13" t="s">
        <v>78</v>
      </c>
      <c r="AY306" s="160" t="s">
        <v>156</v>
      </c>
    </row>
    <row r="307" spans="1:65" s="14" customFormat="1" ht="33.75">
      <c r="B307" s="165"/>
      <c r="D307" s="159" t="s">
        <v>164</v>
      </c>
      <c r="E307" s="166" t="s">
        <v>1</v>
      </c>
      <c r="F307" s="167" t="s">
        <v>435</v>
      </c>
      <c r="H307" s="168">
        <v>9.8840000000000003</v>
      </c>
      <c r="L307" s="165"/>
      <c r="M307" s="169"/>
      <c r="N307" s="170"/>
      <c r="O307" s="170"/>
      <c r="P307" s="170"/>
      <c r="Q307" s="170"/>
      <c r="R307" s="170"/>
      <c r="S307" s="170"/>
      <c r="T307" s="171"/>
      <c r="AT307" s="166" t="s">
        <v>164</v>
      </c>
      <c r="AU307" s="166" t="s">
        <v>88</v>
      </c>
      <c r="AV307" s="14" t="s">
        <v>88</v>
      </c>
      <c r="AW307" s="14" t="s">
        <v>34</v>
      </c>
      <c r="AX307" s="14" t="s">
        <v>78</v>
      </c>
      <c r="AY307" s="166" t="s">
        <v>156</v>
      </c>
    </row>
    <row r="308" spans="1:65" s="15" customFormat="1" ht="11.25">
      <c r="B308" s="172"/>
      <c r="D308" s="159" t="s">
        <v>164</v>
      </c>
      <c r="E308" s="173" t="s">
        <v>96</v>
      </c>
      <c r="F308" s="174" t="s">
        <v>172</v>
      </c>
      <c r="H308" s="175">
        <v>117.702</v>
      </c>
      <c r="L308" s="172"/>
      <c r="M308" s="176"/>
      <c r="N308" s="177"/>
      <c r="O308" s="177"/>
      <c r="P308" s="177"/>
      <c r="Q308" s="177"/>
      <c r="R308" s="177"/>
      <c r="S308" s="177"/>
      <c r="T308" s="178"/>
      <c r="AT308" s="173" t="s">
        <v>164</v>
      </c>
      <c r="AU308" s="173" t="s">
        <v>88</v>
      </c>
      <c r="AV308" s="15" t="s">
        <v>162</v>
      </c>
      <c r="AW308" s="15" t="s">
        <v>34</v>
      </c>
      <c r="AX308" s="15" t="s">
        <v>83</v>
      </c>
      <c r="AY308" s="173" t="s">
        <v>156</v>
      </c>
    </row>
    <row r="309" spans="1:65" s="2" customFormat="1" ht="24.2" customHeight="1">
      <c r="A309" s="30"/>
      <c r="B309" s="144"/>
      <c r="C309" s="145" t="s">
        <v>436</v>
      </c>
      <c r="D309" s="145" t="s">
        <v>158</v>
      </c>
      <c r="E309" s="146" t="s">
        <v>437</v>
      </c>
      <c r="F309" s="147" t="s">
        <v>438</v>
      </c>
      <c r="G309" s="148" t="s">
        <v>98</v>
      </c>
      <c r="H309" s="149">
        <v>117.702</v>
      </c>
      <c r="I309" s="150">
        <v>13.3</v>
      </c>
      <c r="J309" s="150">
        <f>ROUND(I309*H309,2)</f>
        <v>1565.44</v>
      </c>
      <c r="K309" s="151"/>
      <c r="L309" s="31"/>
      <c r="M309" s="152" t="s">
        <v>1</v>
      </c>
      <c r="N309" s="153" t="s">
        <v>44</v>
      </c>
      <c r="O309" s="154">
        <v>0.35859999999999997</v>
      </c>
      <c r="P309" s="154">
        <f>O309*H309</f>
        <v>42.207937199999996</v>
      </c>
      <c r="Q309" s="154">
        <v>2.8999999999999998E-3</v>
      </c>
      <c r="R309" s="154">
        <f>Q309*H309</f>
        <v>0.34133579999999997</v>
      </c>
      <c r="S309" s="154">
        <v>0</v>
      </c>
      <c r="T309" s="155">
        <f>S309*H309</f>
        <v>0</v>
      </c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R309" s="156" t="s">
        <v>162</v>
      </c>
      <c r="AT309" s="156" t="s">
        <v>158</v>
      </c>
      <c r="AU309" s="156" t="s">
        <v>88</v>
      </c>
      <c r="AY309" s="17" t="s">
        <v>156</v>
      </c>
      <c r="BE309" s="157">
        <f>IF(N309="základná",J309,0)</f>
        <v>0</v>
      </c>
      <c r="BF309" s="157">
        <f>IF(N309="znížená",J309,0)</f>
        <v>1565.44</v>
      </c>
      <c r="BG309" s="157">
        <f>IF(N309="zákl. prenesená",J309,0)</f>
        <v>0</v>
      </c>
      <c r="BH309" s="157">
        <f>IF(N309="zníž. prenesená",J309,0)</f>
        <v>0</v>
      </c>
      <c r="BI309" s="157">
        <f>IF(N309="nulová",J309,0)</f>
        <v>0</v>
      </c>
      <c r="BJ309" s="17" t="s">
        <v>88</v>
      </c>
      <c r="BK309" s="157">
        <f>ROUND(I309*H309,2)</f>
        <v>1565.44</v>
      </c>
      <c r="BL309" s="17" t="s">
        <v>162</v>
      </c>
      <c r="BM309" s="156" t="s">
        <v>439</v>
      </c>
    </row>
    <row r="310" spans="1:65" s="14" customFormat="1" ht="11.25">
      <c r="B310" s="165"/>
      <c r="D310" s="159" t="s">
        <v>164</v>
      </c>
      <c r="E310" s="166" t="s">
        <v>1</v>
      </c>
      <c r="F310" s="167" t="s">
        <v>96</v>
      </c>
      <c r="H310" s="168">
        <v>117.702</v>
      </c>
      <c r="L310" s="165"/>
      <c r="M310" s="169"/>
      <c r="N310" s="170"/>
      <c r="O310" s="170"/>
      <c r="P310" s="170"/>
      <c r="Q310" s="170"/>
      <c r="R310" s="170"/>
      <c r="S310" s="170"/>
      <c r="T310" s="171"/>
      <c r="AT310" s="166" t="s">
        <v>164</v>
      </c>
      <c r="AU310" s="166" t="s">
        <v>88</v>
      </c>
      <c r="AV310" s="14" t="s">
        <v>88</v>
      </c>
      <c r="AW310" s="14" t="s">
        <v>34</v>
      </c>
      <c r="AX310" s="14" t="s">
        <v>83</v>
      </c>
      <c r="AY310" s="166" t="s">
        <v>156</v>
      </c>
    </row>
    <row r="311" spans="1:65" s="2" customFormat="1" ht="24.2" customHeight="1">
      <c r="A311" s="30"/>
      <c r="B311" s="144"/>
      <c r="C311" s="145" t="s">
        <v>440</v>
      </c>
      <c r="D311" s="145" t="s">
        <v>158</v>
      </c>
      <c r="E311" s="146" t="s">
        <v>441</v>
      </c>
      <c r="F311" s="147" t="s">
        <v>442</v>
      </c>
      <c r="G311" s="148" t="s">
        <v>98</v>
      </c>
      <c r="H311" s="149">
        <v>92.308000000000007</v>
      </c>
      <c r="I311" s="150">
        <v>36.950000000000003</v>
      </c>
      <c r="J311" s="150">
        <f>ROUND(I311*H311,2)</f>
        <v>3410.78</v>
      </c>
      <c r="K311" s="151"/>
      <c r="L311" s="31"/>
      <c r="M311" s="152" t="s">
        <v>1</v>
      </c>
      <c r="N311" s="153" t="s">
        <v>44</v>
      </c>
      <c r="O311" s="154">
        <v>0.81891999999999998</v>
      </c>
      <c r="P311" s="154">
        <f>O311*H311</f>
        <v>75.59286736</v>
      </c>
      <c r="Q311" s="154">
        <v>1.4330000000000001E-2</v>
      </c>
      <c r="R311" s="154">
        <f>Q311*H311</f>
        <v>1.3227736400000001</v>
      </c>
      <c r="S311" s="154">
        <v>0</v>
      </c>
      <c r="T311" s="155">
        <f>S311*H311</f>
        <v>0</v>
      </c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R311" s="156" t="s">
        <v>162</v>
      </c>
      <c r="AT311" s="156" t="s">
        <v>158</v>
      </c>
      <c r="AU311" s="156" t="s">
        <v>88</v>
      </c>
      <c r="AY311" s="17" t="s">
        <v>156</v>
      </c>
      <c r="BE311" s="157">
        <f>IF(N311="základná",J311,0)</f>
        <v>0</v>
      </c>
      <c r="BF311" s="157">
        <f>IF(N311="znížená",J311,0)</f>
        <v>3410.78</v>
      </c>
      <c r="BG311" s="157">
        <f>IF(N311="zákl. prenesená",J311,0)</f>
        <v>0</v>
      </c>
      <c r="BH311" s="157">
        <f>IF(N311="zníž. prenesená",J311,0)</f>
        <v>0</v>
      </c>
      <c r="BI311" s="157">
        <f>IF(N311="nulová",J311,0)</f>
        <v>0</v>
      </c>
      <c r="BJ311" s="17" t="s">
        <v>88</v>
      </c>
      <c r="BK311" s="157">
        <f>ROUND(I311*H311,2)</f>
        <v>3410.78</v>
      </c>
      <c r="BL311" s="17" t="s">
        <v>162</v>
      </c>
      <c r="BM311" s="156" t="s">
        <v>443</v>
      </c>
    </row>
    <row r="312" spans="1:65" s="14" customFormat="1" ht="11.25">
      <c r="B312" s="165"/>
      <c r="D312" s="159" t="s">
        <v>164</v>
      </c>
      <c r="E312" s="166" t="s">
        <v>1</v>
      </c>
      <c r="F312" s="167" t="s">
        <v>444</v>
      </c>
      <c r="H312" s="168">
        <v>116.28</v>
      </c>
      <c r="L312" s="165"/>
      <c r="M312" s="169"/>
      <c r="N312" s="170"/>
      <c r="O312" s="170"/>
      <c r="P312" s="170"/>
      <c r="Q312" s="170"/>
      <c r="R312" s="170"/>
      <c r="S312" s="170"/>
      <c r="T312" s="171"/>
      <c r="AT312" s="166" t="s">
        <v>164</v>
      </c>
      <c r="AU312" s="166" t="s">
        <v>88</v>
      </c>
      <c r="AV312" s="14" t="s">
        <v>88</v>
      </c>
      <c r="AW312" s="14" t="s">
        <v>34</v>
      </c>
      <c r="AX312" s="14" t="s">
        <v>78</v>
      </c>
      <c r="AY312" s="166" t="s">
        <v>156</v>
      </c>
    </row>
    <row r="313" spans="1:65" s="14" customFormat="1" ht="22.5">
      <c r="B313" s="165"/>
      <c r="D313" s="159" t="s">
        <v>164</v>
      </c>
      <c r="E313" s="166" t="s">
        <v>1</v>
      </c>
      <c r="F313" s="167" t="s">
        <v>445</v>
      </c>
      <c r="H313" s="168">
        <v>-23.972000000000001</v>
      </c>
      <c r="L313" s="165"/>
      <c r="M313" s="169"/>
      <c r="N313" s="170"/>
      <c r="O313" s="170"/>
      <c r="P313" s="170"/>
      <c r="Q313" s="170"/>
      <c r="R313" s="170"/>
      <c r="S313" s="170"/>
      <c r="T313" s="171"/>
      <c r="AT313" s="166" t="s">
        <v>164</v>
      </c>
      <c r="AU313" s="166" t="s">
        <v>88</v>
      </c>
      <c r="AV313" s="14" t="s">
        <v>88</v>
      </c>
      <c r="AW313" s="14" t="s">
        <v>34</v>
      </c>
      <c r="AX313" s="14" t="s">
        <v>78</v>
      </c>
      <c r="AY313" s="166" t="s">
        <v>156</v>
      </c>
    </row>
    <row r="314" spans="1:65" s="15" customFormat="1" ht="11.25">
      <c r="B314" s="172"/>
      <c r="D314" s="159" t="s">
        <v>164</v>
      </c>
      <c r="E314" s="173" t="s">
        <v>1</v>
      </c>
      <c r="F314" s="174" t="s">
        <v>172</v>
      </c>
      <c r="H314" s="175">
        <v>92.308000000000007</v>
      </c>
      <c r="L314" s="172"/>
      <c r="M314" s="176"/>
      <c r="N314" s="177"/>
      <c r="O314" s="177"/>
      <c r="P314" s="177"/>
      <c r="Q314" s="177"/>
      <c r="R314" s="177"/>
      <c r="S314" s="177"/>
      <c r="T314" s="178"/>
      <c r="AT314" s="173" t="s">
        <v>164</v>
      </c>
      <c r="AU314" s="173" t="s">
        <v>88</v>
      </c>
      <c r="AV314" s="15" t="s">
        <v>162</v>
      </c>
      <c r="AW314" s="15" t="s">
        <v>34</v>
      </c>
      <c r="AX314" s="15" t="s">
        <v>83</v>
      </c>
      <c r="AY314" s="173" t="s">
        <v>156</v>
      </c>
    </row>
    <row r="315" spans="1:65" s="2" customFormat="1" ht="33" customHeight="1">
      <c r="A315" s="30"/>
      <c r="B315" s="144"/>
      <c r="C315" s="145" t="s">
        <v>446</v>
      </c>
      <c r="D315" s="145" t="s">
        <v>158</v>
      </c>
      <c r="E315" s="146" t="s">
        <v>447</v>
      </c>
      <c r="F315" s="147" t="s">
        <v>448</v>
      </c>
      <c r="G315" s="148" t="s">
        <v>98</v>
      </c>
      <c r="H315" s="149">
        <v>18.72</v>
      </c>
      <c r="I315" s="150">
        <v>59.91</v>
      </c>
      <c r="J315" s="150">
        <f>ROUND(I315*H315,2)</f>
        <v>1121.52</v>
      </c>
      <c r="K315" s="151"/>
      <c r="L315" s="31"/>
      <c r="M315" s="152" t="s">
        <v>1</v>
      </c>
      <c r="N315" s="153" t="s">
        <v>44</v>
      </c>
      <c r="O315" s="154">
        <v>0.81988000000000005</v>
      </c>
      <c r="P315" s="154">
        <f>O315*H315</f>
        <v>15.3481536</v>
      </c>
      <c r="Q315" s="154">
        <v>1.6320000000000001E-2</v>
      </c>
      <c r="R315" s="154">
        <f>Q315*H315</f>
        <v>0.30551040000000002</v>
      </c>
      <c r="S315" s="154">
        <v>0</v>
      </c>
      <c r="T315" s="155">
        <f>S315*H315</f>
        <v>0</v>
      </c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R315" s="156" t="s">
        <v>162</v>
      </c>
      <c r="AT315" s="156" t="s">
        <v>158</v>
      </c>
      <c r="AU315" s="156" t="s">
        <v>88</v>
      </c>
      <c r="AY315" s="17" t="s">
        <v>156</v>
      </c>
      <c r="BE315" s="157">
        <f>IF(N315="základná",J315,0)</f>
        <v>0</v>
      </c>
      <c r="BF315" s="157">
        <f>IF(N315="znížená",J315,0)</f>
        <v>1121.52</v>
      </c>
      <c r="BG315" s="157">
        <f>IF(N315="zákl. prenesená",J315,0)</f>
        <v>0</v>
      </c>
      <c r="BH315" s="157">
        <f>IF(N315="zníž. prenesená",J315,0)</f>
        <v>0</v>
      </c>
      <c r="BI315" s="157">
        <f>IF(N315="nulová",J315,0)</f>
        <v>0</v>
      </c>
      <c r="BJ315" s="17" t="s">
        <v>88</v>
      </c>
      <c r="BK315" s="157">
        <f>ROUND(I315*H315,2)</f>
        <v>1121.52</v>
      </c>
      <c r="BL315" s="17" t="s">
        <v>162</v>
      </c>
      <c r="BM315" s="156" t="s">
        <v>449</v>
      </c>
    </row>
    <row r="316" spans="1:65" s="14" customFormat="1" ht="11.25">
      <c r="B316" s="165"/>
      <c r="D316" s="159" t="s">
        <v>164</v>
      </c>
      <c r="E316" s="166" t="s">
        <v>1</v>
      </c>
      <c r="F316" s="167" t="s">
        <v>450</v>
      </c>
      <c r="H316" s="168">
        <v>27.36</v>
      </c>
      <c r="L316" s="165"/>
      <c r="M316" s="169"/>
      <c r="N316" s="170"/>
      <c r="O316" s="170"/>
      <c r="P316" s="170"/>
      <c r="Q316" s="170"/>
      <c r="R316" s="170"/>
      <c r="S316" s="170"/>
      <c r="T316" s="171"/>
      <c r="AT316" s="166" t="s">
        <v>164</v>
      </c>
      <c r="AU316" s="166" t="s">
        <v>88</v>
      </c>
      <c r="AV316" s="14" t="s">
        <v>88</v>
      </c>
      <c r="AW316" s="14" t="s">
        <v>34</v>
      </c>
      <c r="AX316" s="14" t="s">
        <v>78</v>
      </c>
      <c r="AY316" s="166" t="s">
        <v>156</v>
      </c>
    </row>
    <row r="317" spans="1:65" s="14" customFormat="1" ht="11.25">
      <c r="B317" s="165"/>
      <c r="D317" s="159" t="s">
        <v>164</v>
      </c>
      <c r="E317" s="166" t="s">
        <v>1</v>
      </c>
      <c r="F317" s="167" t="s">
        <v>451</v>
      </c>
      <c r="H317" s="168">
        <v>-8.64</v>
      </c>
      <c r="L317" s="165"/>
      <c r="M317" s="169"/>
      <c r="N317" s="170"/>
      <c r="O317" s="170"/>
      <c r="P317" s="170"/>
      <c r="Q317" s="170"/>
      <c r="R317" s="170"/>
      <c r="S317" s="170"/>
      <c r="T317" s="171"/>
      <c r="AT317" s="166" t="s">
        <v>164</v>
      </c>
      <c r="AU317" s="166" t="s">
        <v>88</v>
      </c>
      <c r="AV317" s="14" t="s">
        <v>88</v>
      </c>
      <c r="AW317" s="14" t="s">
        <v>34</v>
      </c>
      <c r="AX317" s="14" t="s">
        <v>78</v>
      </c>
      <c r="AY317" s="166" t="s">
        <v>156</v>
      </c>
    </row>
    <row r="318" spans="1:65" s="15" customFormat="1" ht="11.25">
      <c r="B318" s="172"/>
      <c r="D318" s="159" t="s">
        <v>164</v>
      </c>
      <c r="E318" s="173" t="s">
        <v>1</v>
      </c>
      <c r="F318" s="174" t="s">
        <v>172</v>
      </c>
      <c r="H318" s="175">
        <v>18.72</v>
      </c>
      <c r="L318" s="172"/>
      <c r="M318" s="176"/>
      <c r="N318" s="177"/>
      <c r="O318" s="177"/>
      <c r="P318" s="177"/>
      <c r="Q318" s="177"/>
      <c r="R318" s="177"/>
      <c r="S318" s="177"/>
      <c r="T318" s="178"/>
      <c r="AT318" s="173" t="s">
        <v>164</v>
      </c>
      <c r="AU318" s="173" t="s">
        <v>88</v>
      </c>
      <c r="AV318" s="15" t="s">
        <v>162</v>
      </c>
      <c r="AW318" s="15" t="s">
        <v>34</v>
      </c>
      <c r="AX318" s="15" t="s">
        <v>83</v>
      </c>
      <c r="AY318" s="173" t="s">
        <v>156</v>
      </c>
    </row>
    <row r="319" spans="1:65" s="2" customFormat="1" ht="24.2" customHeight="1">
      <c r="A319" s="30"/>
      <c r="B319" s="144"/>
      <c r="C319" s="145" t="s">
        <v>452</v>
      </c>
      <c r="D319" s="145" t="s">
        <v>158</v>
      </c>
      <c r="E319" s="146" t="s">
        <v>453</v>
      </c>
      <c r="F319" s="147" t="s">
        <v>454</v>
      </c>
      <c r="G319" s="148" t="s">
        <v>161</v>
      </c>
      <c r="H319" s="149">
        <v>5.415</v>
      </c>
      <c r="I319" s="150">
        <v>145.41</v>
      </c>
      <c r="J319" s="150">
        <f>ROUND(I319*H319,2)</f>
        <v>787.4</v>
      </c>
      <c r="K319" s="151"/>
      <c r="L319" s="31"/>
      <c r="M319" s="152" t="s">
        <v>1</v>
      </c>
      <c r="N319" s="153" t="s">
        <v>44</v>
      </c>
      <c r="O319" s="154">
        <v>3.3000400000000001</v>
      </c>
      <c r="P319" s="154">
        <f>O319*H319</f>
        <v>17.8697166</v>
      </c>
      <c r="Q319" s="154">
        <v>2.2412399999999999</v>
      </c>
      <c r="R319" s="154">
        <f>Q319*H319</f>
        <v>12.1363146</v>
      </c>
      <c r="S319" s="154">
        <v>0</v>
      </c>
      <c r="T319" s="155">
        <f>S319*H319</f>
        <v>0</v>
      </c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R319" s="156" t="s">
        <v>162</v>
      </c>
      <c r="AT319" s="156" t="s">
        <v>158</v>
      </c>
      <c r="AU319" s="156" t="s">
        <v>88</v>
      </c>
      <c r="AY319" s="17" t="s">
        <v>156</v>
      </c>
      <c r="BE319" s="157">
        <f>IF(N319="základná",J319,0)</f>
        <v>0</v>
      </c>
      <c r="BF319" s="157">
        <f>IF(N319="znížená",J319,0)</f>
        <v>787.4</v>
      </c>
      <c r="BG319" s="157">
        <f>IF(N319="zákl. prenesená",J319,0)</f>
        <v>0</v>
      </c>
      <c r="BH319" s="157">
        <f>IF(N319="zníž. prenesená",J319,0)</f>
        <v>0</v>
      </c>
      <c r="BI319" s="157">
        <f>IF(N319="nulová",J319,0)</f>
        <v>0</v>
      </c>
      <c r="BJ319" s="17" t="s">
        <v>88</v>
      </c>
      <c r="BK319" s="157">
        <f>ROUND(I319*H319,2)</f>
        <v>787.4</v>
      </c>
      <c r="BL319" s="17" t="s">
        <v>162</v>
      </c>
      <c r="BM319" s="156" t="s">
        <v>455</v>
      </c>
    </row>
    <row r="320" spans="1:65" s="14" customFormat="1" ht="11.25">
      <c r="B320" s="165"/>
      <c r="D320" s="159" t="s">
        <v>164</v>
      </c>
      <c r="E320" s="166" t="s">
        <v>1</v>
      </c>
      <c r="F320" s="167" t="s">
        <v>456</v>
      </c>
      <c r="H320" s="168">
        <v>5.415</v>
      </c>
      <c r="L320" s="165"/>
      <c r="M320" s="169"/>
      <c r="N320" s="170"/>
      <c r="O320" s="170"/>
      <c r="P320" s="170"/>
      <c r="Q320" s="170"/>
      <c r="R320" s="170"/>
      <c r="S320" s="170"/>
      <c r="T320" s="171"/>
      <c r="AT320" s="166" t="s">
        <v>164</v>
      </c>
      <c r="AU320" s="166" t="s">
        <v>88</v>
      </c>
      <c r="AV320" s="14" t="s">
        <v>88</v>
      </c>
      <c r="AW320" s="14" t="s">
        <v>34</v>
      </c>
      <c r="AX320" s="14" t="s">
        <v>83</v>
      </c>
      <c r="AY320" s="166" t="s">
        <v>156</v>
      </c>
    </row>
    <row r="321" spans="1:65" s="2" customFormat="1" ht="24.2" customHeight="1">
      <c r="A321" s="30"/>
      <c r="B321" s="144"/>
      <c r="C321" s="145" t="s">
        <v>457</v>
      </c>
      <c r="D321" s="145" t="s">
        <v>158</v>
      </c>
      <c r="E321" s="146" t="s">
        <v>458</v>
      </c>
      <c r="F321" s="147" t="s">
        <v>459</v>
      </c>
      <c r="G321" s="148" t="s">
        <v>98</v>
      </c>
      <c r="H321" s="149">
        <v>108.29</v>
      </c>
      <c r="I321" s="150">
        <v>0.15</v>
      </c>
      <c r="J321" s="150">
        <f>ROUND(I321*H321,2)</f>
        <v>16.239999999999998</v>
      </c>
      <c r="K321" s="151"/>
      <c r="L321" s="31"/>
      <c r="M321" s="152" t="s">
        <v>1</v>
      </c>
      <c r="N321" s="153" t="s">
        <v>44</v>
      </c>
      <c r="O321" s="154">
        <v>1.001E-2</v>
      </c>
      <c r="P321" s="154">
        <f>O321*H321</f>
        <v>1.0839829000000001</v>
      </c>
      <c r="Q321" s="154">
        <v>0</v>
      </c>
      <c r="R321" s="154">
        <f>Q321*H321</f>
        <v>0</v>
      </c>
      <c r="S321" s="154">
        <v>0</v>
      </c>
      <c r="T321" s="155">
        <f>S321*H321</f>
        <v>0</v>
      </c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R321" s="156" t="s">
        <v>162</v>
      </c>
      <c r="AT321" s="156" t="s">
        <v>158</v>
      </c>
      <c r="AU321" s="156" t="s">
        <v>88</v>
      </c>
      <c r="AY321" s="17" t="s">
        <v>156</v>
      </c>
      <c r="BE321" s="157">
        <f>IF(N321="základná",J321,0)</f>
        <v>0</v>
      </c>
      <c r="BF321" s="157">
        <f>IF(N321="znížená",J321,0)</f>
        <v>16.239999999999998</v>
      </c>
      <c r="BG321" s="157">
        <f>IF(N321="zákl. prenesená",J321,0)</f>
        <v>0</v>
      </c>
      <c r="BH321" s="157">
        <f>IF(N321="zníž. prenesená",J321,0)</f>
        <v>0</v>
      </c>
      <c r="BI321" s="157">
        <f>IF(N321="nulová",J321,0)</f>
        <v>0</v>
      </c>
      <c r="BJ321" s="17" t="s">
        <v>88</v>
      </c>
      <c r="BK321" s="157">
        <f>ROUND(I321*H321,2)</f>
        <v>16.239999999999998</v>
      </c>
      <c r="BL321" s="17" t="s">
        <v>162</v>
      </c>
      <c r="BM321" s="156" t="s">
        <v>460</v>
      </c>
    </row>
    <row r="322" spans="1:65" s="2" customFormat="1" ht="16.5" customHeight="1">
      <c r="A322" s="30"/>
      <c r="B322" s="144"/>
      <c r="C322" s="179" t="s">
        <v>461</v>
      </c>
      <c r="D322" s="179" t="s">
        <v>203</v>
      </c>
      <c r="E322" s="180" t="s">
        <v>462</v>
      </c>
      <c r="F322" s="181" t="s">
        <v>463</v>
      </c>
      <c r="G322" s="182" t="s">
        <v>98</v>
      </c>
      <c r="H322" s="183">
        <v>124.53400000000001</v>
      </c>
      <c r="I322" s="184">
        <v>0.5</v>
      </c>
      <c r="J322" s="184">
        <f>ROUND(I322*H322,2)</f>
        <v>62.27</v>
      </c>
      <c r="K322" s="185"/>
      <c r="L322" s="186"/>
      <c r="M322" s="187" t="s">
        <v>1</v>
      </c>
      <c r="N322" s="188" t="s">
        <v>44</v>
      </c>
      <c r="O322" s="154">
        <v>0</v>
      </c>
      <c r="P322" s="154">
        <f>O322*H322</f>
        <v>0</v>
      </c>
      <c r="Q322" s="154">
        <v>1E-4</v>
      </c>
      <c r="R322" s="154">
        <f>Q322*H322</f>
        <v>1.2453400000000002E-2</v>
      </c>
      <c r="S322" s="154">
        <v>0</v>
      </c>
      <c r="T322" s="155">
        <f>S322*H322</f>
        <v>0</v>
      </c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R322" s="156" t="s">
        <v>202</v>
      </c>
      <c r="AT322" s="156" t="s">
        <v>203</v>
      </c>
      <c r="AU322" s="156" t="s">
        <v>88</v>
      </c>
      <c r="AY322" s="17" t="s">
        <v>156</v>
      </c>
      <c r="BE322" s="157">
        <f>IF(N322="základná",J322,0)</f>
        <v>0</v>
      </c>
      <c r="BF322" s="157">
        <f>IF(N322="znížená",J322,0)</f>
        <v>62.27</v>
      </c>
      <c r="BG322" s="157">
        <f>IF(N322="zákl. prenesená",J322,0)</f>
        <v>0</v>
      </c>
      <c r="BH322" s="157">
        <f>IF(N322="zníž. prenesená",J322,0)</f>
        <v>0</v>
      </c>
      <c r="BI322" s="157">
        <f>IF(N322="nulová",J322,0)</f>
        <v>0</v>
      </c>
      <c r="BJ322" s="17" t="s">
        <v>88</v>
      </c>
      <c r="BK322" s="157">
        <f>ROUND(I322*H322,2)</f>
        <v>62.27</v>
      </c>
      <c r="BL322" s="17" t="s">
        <v>162</v>
      </c>
      <c r="BM322" s="156" t="s">
        <v>464</v>
      </c>
    </row>
    <row r="323" spans="1:65" s="2" customFormat="1" ht="16.5" customHeight="1">
      <c r="A323" s="30"/>
      <c r="B323" s="144"/>
      <c r="C323" s="145" t="s">
        <v>465</v>
      </c>
      <c r="D323" s="145" t="s">
        <v>158</v>
      </c>
      <c r="E323" s="146" t="s">
        <v>466</v>
      </c>
      <c r="F323" s="147" t="s">
        <v>467</v>
      </c>
      <c r="G323" s="148" t="s">
        <v>218</v>
      </c>
      <c r="H323" s="149">
        <v>110.47</v>
      </c>
      <c r="I323" s="150">
        <v>0.22</v>
      </c>
      <c r="J323" s="150">
        <f>ROUND(I323*H323,2)</f>
        <v>24.3</v>
      </c>
      <c r="K323" s="151"/>
      <c r="L323" s="31"/>
      <c r="M323" s="152" t="s">
        <v>1</v>
      </c>
      <c r="N323" s="153" t="s">
        <v>44</v>
      </c>
      <c r="O323" s="154">
        <v>1.5010000000000001E-2</v>
      </c>
      <c r="P323" s="154">
        <f>O323*H323</f>
        <v>1.6581547000000001</v>
      </c>
      <c r="Q323" s="154">
        <v>0</v>
      </c>
      <c r="R323" s="154">
        <f>Q323*H323</f>
        <v>0</v>
      </c>
      <c r="S323" s="154">
        <v>0</v>
      </c>
      <c r="T323" s="155">
        <f>S323*H323</f>
        <v>0</v>
      </c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R323" s="156" t="s">
        <v>162</v>
      </c>
      <c r="AT323" s="156" t="s">
        <v>158</v>
      </c>
      <c r="AU323" s="156" t="s">
        <v>88</v>
      </c>
      <c r="AY323" s="17" t="s">
        <v>156</v>
      </c>
      <c r="BE323" s="157">
        <f>IF(N323="základná",J323,0)</f>
        <v>0</v>
      </c>
      <c r="BF323" s="157">
        <f>IF(N323="znížená",J323,0)</f>
        <v>24.3</v>
      </c>
      <c r="BG323" s="157">
        <f>IF(N323="zákl. prenesená",J323,0)</f>
        <v>0</v>
      </c>
      <c r="BH323" s="157">
        <f>IF(N323="zníž. prenesená",J323,0)</f>
        <v>0</v>
      </c>
      <c r="BI323" s="157">
        <f>IF(N323="nulová",J323,0)</f>
        <v>0</v>
      </c>
      <c r="BJ323" s="17" t="s">
        <v>88</v>
      </c>
      <c r="BK323" s="157">
        <f>ROUND(I323*H323,2)</f>
        <v>24.3</v>
      </c>
      <c r="BL323" s="17" t="s">
        <v>162</v>
      </c>
      <c r="BM323" s="156" t="s">
        <v>468</v>
      </c>
    </row>
    <row r="324" spans="1:65" s="13" customFormat="1" ht="11.25">
      <c r="B324" s="158"/>
      <c r="D324" s="159" t="s">
        <v>164</v>
      </c>
      <c r="E324" s="160" t="s">
        <v>1</v>
      </c>
      <c r="F324" s="161" t="s">
        <v>469</v>
      </c>
      <c r="H324" s="160" t="s">
        <v>1</v>
      </c>
      <c r="L324" s="158"/>
      <c r="M324" s="162"/>
      <c r="N324" s="163"/>
      <c r="O324" s="163"/>
      <c r="P324" s="163"/>
      <c r="Q324" s="163"/>
      <c r="R324" s="163"/>
      <c r="S324" s="163"/>
      <c r="T324" s="164"/>
      <c r="AT324" s="160" t="s">
        <v>164</v>
      </c>
      <c r="AU324" s="160" t="s">
        <v>88</v>
      </c>
      <c r="AV324" s="13" t="s">
        <v>83</v>
      </c>
      <c r="AW324" s="13" t="s">
        <v>34</v>
      </c>
      <c r="AX324" s="13" t="s">
        <v>78</v>
      </c>
      <c r="AY324" s="160" t="s">
        <v>156</v>
      </c>
    </row>
    <row r="325" spans="1:65" s="14" customFormat="1" ht="22.5">
      <c r="B325" s="165"/>
      <c r="D325" s="159" t="s">
        <v>164</v>
      </c>
      <c r="E325" s="166" t="s">
        <v>1</v>
      </c>
      <c r="F325" s="167" t="s">
        <v>470</v>
      </c>
      <c r="H325" s="168">
        <v>34.369999999999997</v>
      </c>
      <c r="L325" s="165"/>
      <c r="M325" s="169"/>
      <c r="N325" s="170"/>
      <c r="O325" s="170"/>
      <c r="P325" s="170"/>
      <c r="Q325" s="170"/>
      <c r="R325" s="170"/>
      <c r="S325" s="170"/>
      <c r="T325" s="171"/>
      <c r="AT325" s="166" t="s">
        <v>164</v>
      </c>
      <c r="AU325" s="166" t="s">
        <v>88</v>
      </c>
      <c r="AV325" s="14" t="s">
        <v>88</v>
      </c>
      <c r="AW325" s="14" t="s">
        <v>34</v>
      </c>
      <c r="AX325" s="14" t="s">
        <v>78</v>
      </c>
      <c r="AY325" s="166" t="s">
        <v>156</v>
      </c>
    </row>
    <row r="326" spans="1:65" s="13" customFormat="1" ht="11.25">
      <c r="B326" s="158"/>
      <c r="D326" s="159" t="s">
        <v>164</v>
      </c>
      <c r="E326" s="160" t="s">
        <v>1</v>
      </c>
      <c r="F326" s="161" t="s">
        <v>471</v>
      </c>
      <c r="H326" s="160" t="s">
        <v>1</v>
      </c>
      <c r="L326" s="158"/>
      <c r="M326" s="162"/>
      <c r="N326" s="163"/>
      <c r="O326" s="163"/>
      <c r="P326" s="163"/>
      <c r="Q326" s="163"/>
      <c r="R326" s="163"/>
      <c r="S326" s="163"/>
      <c r="T326" s="164"/>
      <c r="AT326" s="160" t="s">
        <v>164</v>
      </c>
      <c r="AU326" s="160" t="s">
        <v>88</v>
      </c>
      <c r="AV326" s="13" t="s">
        <v>83</v>
      </c>
      <c r="AW326" s="13" t="s">
        <v>34</v>
      </c>
      <c r="AX326" s="13" t="s">
        <v>78</v>
      </c>
      <c r="AY326" s="160" t="s">
        <v>156</v>
      </c>
    </row>
    <row r="327" spans="1:65" s="14" customFormat="1" ht="11.25">
      <c r="B327" s="165"/>
      <c r="D327" s="159" t="s">
        <v>164</v>
      </c>
      <c r="E327" s="166" t="s">
        <v>1</v>
      </c>
      <c r="F327" s="167" t="s">
        <v>472</v>
      </c>
      <c r="H327" s="168">
        <v>11.55</v>
      </c>
      <c r="L327" s="165"/>
      <c r="M327" s="169"/>
      <c r="N327" s="170"/>
      <c r="O327" s="170"/>
      <c r="P327" s="170"/>
      <c r="Q327" s="170"/>
      <c r="R327" s="170"/>
      <c r="S327" s="170"/>
      <c r="T327" s="171"/>
      <c r="AT327" s="166" t="s">
        <v>164</v>
      </c>
      <c r="AU327" s="166" t="s">
        <v>88</v>
      </c>
      <c r="AV327" s="14" t="s">
        <v>88</v>
      </c>
      <c r="AW327" s="14" t="s">
        <v>34</v>
      </c>
      <c r="AX327" s="14" t="s">
        <v>78</v>
      </c>
      <c r="AY327" s="166" t="s">
        <v>156</v>
      </c>
    </row>
    <row r="328" spans="1:65" s="14" customFormat="1" ht="11.25">
      <c r="B328" s="165"/>
      <c r="D328" s="159" t="s">
        <v>164</v>
      </c>
      <c r="E328" s="166" t="s">
        <v>1</v>
      </c>
      <c r="F328" s="167" t="s">
        <v>473</v>
      </c>
      <c r="H328" s="168">
        <v>11.6</v>
      </c>
      <c r="L328" s="165"/>
      <c r="M328" s="169"/>
      <c r="N328" s="170"/>
      <c r="O328" s="170"/>
      <c r="P328" s="170"/>
      <c r="Q328" s="170"/>
      <c r="R328" s="170"/>
      <c r="S328" s="170"/>
      <c r="T328" s="171"/>
      <c r="AT328" s="166" t="s">
        <v>164</v>
      </c>
      <c r="AU328" s="166" t="s">
        <v>88</v>
      </c>
      <c r="AV328" s="14" t="s">
        <v>88</v>
      </c>
      <c r="AW328" s="14" t="s">
        <v>34</v>
      </c>
      <c r="AX328" s="14" t="s">
        <v>78</v>
      </c>
      <c r="AY328" s="166" t="s">
        <v>156</v>
      </c>
    </row>
    <row r="329" spans="1:65" s="13" customFormat="1" ht="11.25">
      <c r="B329" s="158"/>
      <c r="D329" s="159" t="s">
        <v>164</v>
      </c>
      <c r="E329" s="160" t="s">
        <v>1</v>
      </c>
      <c r="F329" s="161" t="s">
        <v>474</v>
      </c>
      <c r="H329" s="160" t="s">
        <v>1</v>
      </c>
      <c r="L329" s="158"/>
      <c r="M329" s="162"/>
      <c r="N329" s="163"/>
      <c r="O329" s="163"/>
      <c r="P329" s="163"/>
      <c r="Q329" s="163"/>
      <c r="R329" s="163"/>
      <c r="S329" s="163"/>
      <c r="T329" s="164"/>
      <c r="AT329" s="160" t="s">
        <v>164</v>
      </c>
      <c r="AU329" s="160" t="s">
        <v>88</v>
      </c>
      <c r="AV329" s="13" t="s">
        <v>83</v>
      </c>
      <c r="AW329" s="13" t="s">
        <v>34</v>
      </c>
      <c r="AX329" s="13" t="s">
        <v>78</v>
      </c>
      <c r="AY329" s="160" t="s">
        <v>156</v>
      </c>
    </row>
    <row r="330" spans="1:65" s="14" customFormat="1" ht="11.25">
      <c r="B330" s="165"/>
      <c r="D330" s="159" t="s">
        <v>164</v>
      </c>
      <c r="E330" s="166" t="s">
        <v>1</v>
      </c>
      <c r="F330" s="167" t="s">
        <v>475</v>
      </c>
      <c r="H330" s="168">
        <v>7</v>
      </c>
      <c r="L330" s="165"/>
      <c r="M330" s="169"/>
      <c r="N330" s="170"/>
      <c r="O330" s="170"/>
      <c r="P330" s="170"/>
      <c r="Q330" s="170"/>
      <c r="R330" s="170"/>
      <c r="S330" s="170"/>
      <c r="T330" s="171"/>
      <c r="AT330" s="166" t="s">
        <v>164</v>
      </c>
      <c r="AU330" s="166" t="s">
        <v>88</v>
      </c>
      <c r="AV330" s="14" t="s">
        <v>88</v>
      </c>
      <c r="AW330" s="14" t="s">
        <v>34</v>
      </c>
      <c r="AX330" s="14" t="s">
        <v>78</v>
      </c>
      <c r="AY330" s="166" t="s">
        <v>156</v>
      </c>
    </row>
    <row r="331" spans="1:65" s="13" customFormat="1" ht="11.25">
      <c r="B331" s="158"/>
      <c r="D331" s="159" t="s">
        <v>164</v>
      </c>
      <c r="E331" s="160" t="s">
        <v>1</v>
      </c>
      <c r="F331" s="161" t="s">
        <v>476</v>
      </c>
      <c r="H331" s="160" t="s">
        <v>1</v>
      </c>
      <c r="L331" s="158"/>
      <c r="M331" s="162"/>
      <c r="N331" s="163"/>
      <c r="O331" s="163"/>
      <c r="P331" s="163"/>
      <c r="Q331" s="163"/>
      <c r="R331" s="163"/>
      <c r="S331" s="163"/>
      <c r="T331" s="164"/>
      <c r="AT331" s="160" t="s">
        <v>164</v>
      </c>
      <c r="AU331" s="160" t="s">
        <v>88</v>
      </c>
      <c r="AV331" s="13" t="s">
        <v>83</v>
      </c>
      <c r="AW331" s="13" t="s">
        <v>34</v>
      </c>
      <c r="AX331" s="13" t="s">
        <v>78</v>
      </c>
      <c r="AY331" s="160" t="s">
        <v>156</v>
      </c>
    </row>
    <row r="332" spans="1:65" s="14" customFormat="1" ht="11.25">
      <c r="B332" s="165"/>
      <c r="D332" s="159" t="s">
        <v>164</v>
      </c>
      <c r="E332" s="166" t="s">
        <v>1</v>
      </c>
      <c r="F332" s="167" t="s">
        <v>477</v>
      </c>
      <c r="H332" s="168">
        <v>10.4</v>
      </c>
      <c r="L332" s="165"/>
      <c r="M332" s="169"/>
      <c r="N332" s="170"/>
      <c r="O332" s="170"/>
      <c r="P332" s="170"/>
      <c r="Q332" s="170"/>
      <c r="R332" s="170"/>
      <c r="S332" s="170"/>
      <c r="T332" s="171"/>
      <c r="AT332" s="166" t="s">
        <v>164</v>
      </c>
      <c r="AU332" s="166" t="s">
        <v>88</v>
      </c>
      <c r="AV332" s="14" t="s">
        <v>88</v>
      </c>
      <c r="AW332" s="14" t="s">
        <v>34</v>
      </c>
      <c r="AX332" s="14" t="s">
        <v>78</v>
      </c>
      <c r="AY332" s="166" t="s">
        <v>156</v>
      </c>
    </row>
    <row r="333" spans="1:65" s="13" customFormat="1" ht="11.25">
      <c r="B333" s="158"/>
      <c r="D333" s="159" t="s">
        <v>164</v>
      </c>
      <c r="E333" s="160" t="s">
        <v>1</v>
      </c>
      <c r="F333" s="161" t="s">
        <v>478</v>
      </c>
      <c r="H333" s="160" t="s">
        <v>1</v>
      </c>
      <c r="L333" s="158"/>
      <c r="M333" s="162"/>
      <c r="N333" s="163"/>
      <c r="O333" s="163"/>
      <c r="P333" s="163"/>
      <c r="Q333" s="163"/>
      <c r="R333" s="163"/>
      <c r="S333" s="163"/>
      <c r="T333" s="164"/>
      <c r="AT333" s="160" t="s">
        <v>164</v>
      </c>
      <c r="AU333" s="160" t="s">
        <v>88</v>
      </c>
      <c r="AV333" s="13" t="s">
        <v>83</v>
      </c>
      <c r="AW333" s="13" t="s">
        <v>34</v>
      </c>
      <c r="AX333" s="13" t="s">
        <v>78</v>
      </c>
      <c r="AY333" s="160" t="s">
        <v>156</v>
      </c>
    </row>
    <row r="334" spans="1:65" s="14" customFormat="1" ht="22.5">
      <c r="B334" s="165"/>
      <c r="D334" s="159" t="s">
        <v>164</v>
      </c>
      <c r="E334" s="166" t="s">
        <v>1</v>
      </c>
      <c r="F334" s="167" t="s">
        <v>479</v>
      </c>
      <c r="H334" s="168">
        <v>15.9</v>
      </c>
      <c r="L334" s="165"/>
      <c r="M334" s="169"/>
      <c r="N334" s="170"/>
      <c r="O334" s="170"/>
      <c r="P334" s="170"/>
      <c r="Q334" s="170"/>
      <c r="R334" s="170"/>
      <c r="S334" s="170"/>
      <c r="T334" s="171"/>
      <c r="AT334" s="166" t="s">
        <v>164</v>
      </c>
      <c r="AU334" s="166" t="s">
        <v>88</v>
      </c>
      <c r="AV334" s="14" t="s">
        <v>88</v>
      </c>
      <c r="AW334" s="14" t="s">
        <v>34</v>
      </c>
      <c r="AX334" s="14" t="s">
        <v>78</v>
      </c>
      <c r="AY334" s="166" t="s">
        <v>156</v>
      </c>
    </row>
    <row r="335" spans="1:65" s="13" customFormat="1" ht="11.25">
      <c r="B335" s="158"/>
      <c r="D335" s="159" t="s">
        <v>164</v>
      </c>
      <c r="E335" s="160" t="s">
        <v>1</v>
      </c>
      <c r="F335" s="161" t="s">
        <v>480</v>
      </c>
      <c r="H335" s="160" t="s">
        <v>1</v>
      </c>
      <c r="L335" s="158"/>
      <c r="M335" s="162"/>
      <c r="N335" s="163"/>
      <c r="O335" s="163"/>
      <c r="P335" s="163"/>
      <c r="Q335" s="163"/>
      <c r="R335" s="163"/>
      <c r="S335" s="163"/>
      <c r="T335" s="164"/>
      <c r="AT335" s="160" t="s">
        <v>164</v>
      </c>
      <c r="AU335" s="160" t="s">
        <v>88</v>
      </c>
      <c r="AV335" s="13" t="s">
        <v>83</v>
      </c>
      <c r="AW335" s="13" t="s">
        <v>34</v>
      </c>
      <c r="AX335" s="13" t="s">
        <v>78</v>
      </c>
      <c r="AY335" s="160" t="s">
        <v>156</v>
      </c>
    </row>
    <row r="336" spans="1:65" s="14" customFormat="1" ht="11.25">
      <c r="B336" s="165"/>
      <c r="D336" s="159" t="s">
        <v>164</v>
      </c>
      <c r="E336" s="166" t="s">
        <v>1</v>
      </c>
      <c r="F336" s="167" t="s">
        <v>481</v>
      </c>
      <c r="H336" s="168">
        <v>13.15</v>
      </c>
      <c r="L336" s="165"/>
      <c r="M336" s="169"/>
      <c r="N336" s="170"/>
      <c r="O336" s="170"/>
      <c r="P336" s="170"/>
      <c r="Q336" s="170"/>
      <c r="R336" s="170"/>
      <c r="S336" s="170"/>
      <c r="T336" s="171"/>
      <c r="AT336" s="166" t="s">
        <v>164</v>
      </c>
      <c r="AU336" s="166" t="s">
        <v>88</v>
      </c>
      <c r="AV336" s="14" t="s">
        <v>88</v>
      </c>
      <c r="AW336" s="14" t="s">
        <v>34</v>
      </c>
      <c r="AX336" s="14" t="s">
        <v>78</v>
      </c>
      <c r="AY336" s="166" t="s">
        <v>156</v>
      </c>
    </row>
    <row r="337" spans="1:65" s="13" customFormat="1" ht="11.25">
      <c r="B337" s="158"/>
      <c r="D337" s="159" t="s">
        <v>164</v>
      </c>
      <c r="E337" s="160" t="s">
        <v>1</v>
      </c>
      <c r="F337" s="161" t="s">
        <v>482</v>
      </c>
      <c r="H337" s="160" t="s">
        <v>1</v>
      </c>
      <c r="L337" s="158"/>
      <c r="M337" s="162"/>
      <c r="N337" s="163"/>
      <c r="O337" s="163"/>
      <c r="P337" s="163"/>
      <c r="Q337" s="163"/>
      <c r="R337" s="163"/>
      <c r="S337" s="163"/>
      <c r="T337" s="164"/>
      <c r="AT337" s="160" t="s">
        <v>164</v>
      </c>
      <c r="AU337" s="160" t="s">
        <v>88</v>
      </c>
      <c r="AV337" s="13" t="s">
        <v>83</v>
      </c>
      <c r="AW337" s="13" t="s">
        <v>34</v>
      </c>
      <c r="AX337" s="13" t="s">
        <v>78</v>
      </c>
      <c r="AY337" s="160" t="s">
        <v>156</v>
      </c>
    </row>
    <row r="338" spans="1:65" s="14" customFormat="1" ht="11.25">
      <c r="B338" s="165"/>
      <c r="D338" s="159" t="s">
        <v>164</v>
      </c>
      <c r="E338" s="166" t="s">
        <v>1</v>
      </c>
      <c r="F338" s="167" t="s">
        <v>483</v>
      </c>
      <c r="H338" s="168">
        <v>6.5</v>
      </c>
      <c r="L338" s="165"/>
      <c r="M338" s="169"/>
      <c r="N338" s="170"/>
      <c r="O338" s="170"/>
      <c r="P338" s="170"/>
      <c r="Q338" s="170"/>
      <c r="R338" s="170"/>
      <c r="S338" s="170"/>
      <c r="T338" s="171"/>
      <c r="AT338" s="166" t="s">
        <v>164</v>
      </c>
      <c r="AU338" s="166" t="s">
        <v>88</v>
      </c>
      <c r="AV338" s="14" t="s">
        <v>88</v>
      </c>
      <c r="AW338" s="14" t="s">
        <v>34</v>
      </c>
      <c r="AX338" s="14" t="s">
        <v>78</v>
      </c>
      <c r="AY338" s="166" t="s">
        <v>156</v>
      </c>
    </row>
    <row r="339" spans="1:65" s="15" customFormat="1" ht="11.25">
      <c r="B339" s="172"/>
      <c r="D339" s="159" t="s">
        <v>164</v>
      </c>
      <c r="E339" s="173" t="s">
        <v>1</v>
      </c>
      <c r="F339" s="174" t="s">
        <v>172</v>
      </c>
      <c r="H339" s="175">
        <v>110.47</v>
      </c>
      <c r="L339" s="172"/>
      <c r="M339" s="176"/>
      <c r="N339" s="177"/>
      <c r="O339" s="177"/>
      <c r="P339" s="177"/>
      <c r="Q339" s="177"/>
      <c r="R339" s="177"/>
      <c r="S339" s="177"/>
      <c r="T339" s="178"/>
      <c r="AT339" s="173" t="s">
        <v>164</v>
      </c>
      <c r="AU339" s="173" t="s">
        <v>88</v>
      </c>
      <c r="AV339" s="15" t="s">
        <v>162</v>
      </c>
      <c r="AW339" s="15" t="s">
        <v>34</v>
      </c>
      <c r="AX339" s="15" t="s">
        <v>83</v>
      </c>
      <c r="AY339" s="173" t="s">
        <v>156</v>
      </c>
    </row>
    <row r="340" spans="1:65" s="2" customFormat="1" ht="33" customHeight="1">
      <c r="A340" s="30"/>
      <c r="B340" s="144"/>
      <c r="C340" s="179" t="s">
        <v>484</v>
      </c>
      <c r="D340" s="179" t="s">
        <v>203</v>
      </c>
      <c r="E340" s="180" t="s">
        <v>485</v>
      </c>
      <c r="F340" s="181" t="s">
        <v>486</v>
      </c>
      <c r="G340" s="182" t="s">
        <v>218</v>
      </c>
      <c r="H340" s="183">
        <v>111.575</v>
      </c>
      <c r="I340" s="184">
        <v>0.41</v>
      </c>
      <c r="J340" s="184">
        <f>ROUND(I340*H340,2)</f>
        <v>45.75</v>
      </c>
      <c r="K340" s="185"/>
      <c r="L340" s="186"/>
      <c r="M340" s="187" t="s">
        <v>1</v>
      </c>
      <c r="N340" s="188" t="s">
        <v>44</v>
      </c>
      <c r="O340" s="154">
        <v>0</v>
      </c>
      <c r="P340" s="154">
        <f>O340*H340</f>
        <v>0</v>
      </c>
      <c r="Q340" s="154">
        <v>1.6000000000000001E-4</v>
      </c>
      <c r="R340" s="154">
        <f>Q340*H340</f>
        <v>1.7852000000000003E-2</v>
      </c>
      <c r="S340" s="154">
        <v>0</v>
      </c>
      <c r="T340" s="155">
        <f>S340*H340</f>
        <v>0</v>
      </c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R340" s="156" t="s">
        <v>202</v>
      </c>
      <c r="AT340" s="156" t="s">
        <v>203</v>
      </c>
      <c r="AU340" s="156" t="s">
        <v>88</v>
      </c>
      <c r="AY340" s="17" t="s">
        <v>156</v>
      </c>
      <c r="BE340" s="157">
        <f>IF(N340="základná",J340,0)</f>
        <v>0</v>
      </c>
      <c r="BF340" s="157">
        <f>IF(N340="znížená",J340,0)</f>
        <v>45.75</v>
      </c>
      <c r="BG340" s="157">
        <f>IF(N340="zákl. prenesená",J340,0)</f>
        <v>0</v>
      </c>
      <c r="BH340" s="157">
        <f>IF(N340="zníž. prenesená",J340,0)</f>
        <v>0</v>
      </c>
      <c r="BI340" s="157">
        <f>IF(N340="nulová",J340,0)</f>
        <v>0</v>
      </c>
      <c r="BJ340" s="17" t="s">
        <v>88</v>
      </c>
      <c r="BK340" s="157">
        <f>ROUND(I340*H340,2)</f>
        <v>45.75</v>
      </c>
      <c r="BL340" s="17" t="s">
        <v>162</v>
      </c>
      <c r="BM340" s="156" t="s">
        <v>487</v>
      </c>
    </row>
    <row r="341" spans="1:65" s="12" customFormat="1" ht="22.9" customHeight="1">
      <c r="B341" s="132"/>
      <c r="D341" s="133" t="s">
        <v>77</v>
      </c>
      <c r="E341" s="142" t="s">
        <v>209</v>
      </c>
      <c r="F341" s="142" t="s">
        <v>488</v>
      </c>
      <c r="J341" s="143">
        <f>BK341</f>
        <v>1752.22</v>
      </c>
      <c r="L341" s="132"/>
      <c r="M341" s="136"/>
      <c r="N341" s="137"/>
      <c r="O341" s="137"/>
      <c r="P341" s="138">
        <f>SUM(P342:P362)</f>
        <v>82.544524000000024</v>
      </c>
      <c r="Q341" s="137"/>
      <c r="R341" s="138">
        <f>SUM(R342:R362)</f>
        <v>0.45264709999999997</v>
      </c>
      <c r="S341" s="137"/>
      <c r="T341" s="139">
        <f>SUM(T342:T362)</f>
        <v>0</v>
      </c>
      <c r="AR341" s="133" t="s">
        <v>83</v>
      </c>
      <c r="AT341" s="140" t="s">
        <v>77</v>
      </c>
      <c r="AU341" s="140" t="s">
        <v>83</v>
      </c>
      <c r="AY341" s="133" t="s">
        <v>156</v>
      </c>
      <c r="BK341" s="141">
        <f>SUM(BK342:BK362)</f>
        <v>1752.22</v>
      </c>
    </row>
    <row r="342" spans="1:65" s="2" customFormat="1" ht="16.5" customHeight="1">
      <c r="A342" s="30"/>
      <c r="B342" s="144"/>
      <c r="C342" s="145" t="s">
        <v>489</v>
      </c>
      <c r="D342" s="145" t="s">
        <v>158</v>
      </c>
      <c r="E342" s="146" t="s">
        <v>490</v>
      </c>
      <c r="F342" s="147" t="s">
        <v>491</v>
      </c>
      <c r="G342" s="148" t="s">
        <v>98</v>
      </c>
      <c r="H342" s="149">
        <v>108.29</v>
      </c>
      <c r="I342" s="150">
        <v>1.02</v>
      </c>
      <c r="J342" s="150">
        <f>ROUND(I342*H342,2)</f>
        <v>110.46</v>
      </c>
      <c r="K342" s="151"/>
      <c r="L342" s="31"/>
      <c r="M342" s="152" t="s">
        <v>1</v>
      </c>
      <c r="N342" s="153" t="s">
        <v>44</v>
      </c>
      <c r="O342" s="154">
        <v>0.08</v>
      </c>
      <c r="P342" s="154">
        <f>O342*H342</f>
        <v>8.6632000000000016</v>
      </c>
      <c r="Q342" s="154">
        <v>0</v>
      </c>
      <c r="R342" s="154">
        <f>Q342*H342</f>
        <v>0</v>
      </c>
      <c r="S342" s="154">
        <v>0</v>
      </c>
      <c r="T342" s="155">
        <f>S342*H342</f>
        <v>0</v>
      </c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R342" s="156" t="s">
        <v>252</v>
      </c>
      <c r="AT342" s="156" t="s">
        <v>158</v>
      </c>
      <c r="AU342" s="156" t="s">
        <v>88</v>
      </c>
      <c r="AY342" s="17" t="s">
        <v>156</v>
      </c>
      <c r="BE342" s="157">
        <f>IF(N342="základná",J342,0)</f>
        <v>0</v>
      </c>
      <c r="BF342" s="157">
        <f>IF(N342="znížená",J342,0)</f>
        <v>110.46</v>
      </c>
      <c r="BG342" s="157">
        <f>IF(N342="zákl. prenesená",J342,0)</f>
        <v>0</v>
      </c>
      <c r="BH342" s="157">
        <f>IF(N342="zníž. prenesená",J342,0)</f>
        <v>0</v>
      </c>
      <c r="BI342" s="157">
        <f>IF(N342="nulová",J342,0)</f>
        <v>0</v>
      </c>
      <c r="BJ342" s="17" t="s">
        <v>88</v>
      </c>
      <c r="BK342" s="157">
        <f>ROUND(I342*H342,2)</f>
        <v>110.46</v>
      </c>
      <c r="BL342" s="17" t="s">
        <v>252</v>
      </c>
      <c r="BM342" s="156" t="s">
        <v>492</v>
      </c>
    </row>
    <row r="343" spans="1:65" s="2" customFormat="1" ht="24.2" customHeight="1">
      <c r="A343" s="30"/>
      <c r="B343" s="144"/>
      <c r="C343" s="145" t="s">
        <v>493</v>
      </c>
      <c r="D343" s="145" t="s">
        <v>158</v>
      </c>
      <c r="E343" s="146" t="s">
        <v>494</v>
      </c>
      <c r="F343" s="147" t="s">
        <v>495</v>
      </c>
      <c r="G343" s="148" t="s">
        <v>98</v>
      </c>
      <c r="H343" s="149">
        <v>288.58</v>
      </c>
      <c r="I343" s="150">
        <v>2.81</v>
      </c>
      <c r="J343" s="150">
        <f>ROUND(I343*H343,2)</f>
        <v>810.91</v>
      </c>
      <c r="K343" s="151"/>
      <c r="L343" s="31"/>
      <c r="M343" s="152" t="s">
        <v>1</v>
      </c>
      <c r="N343" s="153" t="s">
        <v>44</v>
      </c>
      <c r="O343" s="154">
        <v>9.9000000000000005E-2</v>
      </c>
      <c r="P343" s="154">
        <f>O343*H343</f>
        <v>28.569420000000001</v>
      </c>
      <c r="Q343" s="154">
        <v>1.5299999999999999E-3</v>
      </c>
      <c r="R343" s="154">
        <f>Q343*H343</f>
        <v>0.44152739999999996</v>
      </c>
      <c r="S343" s="154">
        <v>0</v>
      </c>
      <c r="T343" s="155">
        <f>S343*H343</f>
        <v>0</v>
      </c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R343" s="156" t="s">
        <v>162</v>
      </c>
      <c r="AT343" s="156" t="s">
        <v>158</v>
      </c>
      <c r="AU343" s="156" t="s">
        <v>88</v>
      </c>
      <c r="AY343" s="17" t="s">
        <v>156</v>
      </c>
      <c r="BE343" s="157">
        <f>IF(N343="základná",J343,0)</f>
        <v>0</v>
      </c>
      <c r="BF343" s="157">
        <f>IF(N343="znížená",J343,0)</f>
        <v>810.91</v>
      </c>
      <c r="BG343" s="157">
        <f>IF(N343="zákl. prenesená",J343,0)</f>
        <v>0</v>
      </c>
      <c r="BH343" s="157">
        <f>IF(N343="zníž. prenesená",J343,0)</f>
        <v>0</v>
      </c>
      <c r="BI343" s="157">
        <f>IF(N343="nulová",J343,0)</f>
        <v>0</v>
      </c>
      <c r="BJ343" s="17" t="s">
        <v>88</v>
      </c>
      <c r="BK343" s="157">
        <f>ROUND(I343*H343,2)</f>
        <v>810.91</v>
      </c>
      <c r="BL343" s="17" t="s">
        <v>162</v>
      </c>
      <c r="BM343" s="156" t="s">
        <v>496</v>
      </c>
    </row>
    <row r="344" spans="1:65" s="13" customFormat="1" ht="11.25">
      <c r="B344" s="158"/>
      <c r="D344" s="159" t="s">
        <v>164</v>
      </c>
      <c r="E344" s="160" t="s">
        <v>1</v>
      </c>
      <c r="F344" s="161" t="s">
        <v>497</v>
      </c>
      <c r="H344" s="160" t="s">
        <v>1</v>
      </c>
      <c r="L344" s="158"/>
      <c r="M344" s="162"/>
      <c r="N344" s="163"/>
      <c r="O344" s="163"/>
      <c r="P344" s="163"/>
      <c r="Q344" s="163"/>
      <c r="R344" s="163"/>
      <c r="S344" s="163"/>
      <c r="T344" s="164"/>
      <c r="AT344" s="160" t="s">
        <v>164</v>
      </c>
      <c r="AU344" s="160" t="s">
        <v>88</v>
      </c>
      <c r="AV344" s="13" t="s">
        <v>83</v>
      </c>
      <c r="AW344" s="13" t="s">
        <v>34</v>
      </c>
      <c r="AX344" s="13" t="s">
        <v>78</v>
      </c>
      <c r="AY344" s="160" t="s">
        <v>156</v>
      </c>
    </row>
    <row r="345" spans="1:65" s="14" customFormat="1" ht="11.25">
      <c r="B345" s="165"/>
      <c r="D345" s="159" t="s">
        <v>164</v>
      </c>
      <c r="E345" s="166" t="s">
        <v>1</v>
      </c>
      <c r="F345" s="167" t="s">
        <v>498</v>
      </c>
      <c r="H345" s="168">
        <v>216.58</v>
      </c>
      <c r="L345" s="165"/>
      <c r="M345" s="169"/>
      <c r="N345" s="170"/>
      <c r="O345" s="170"/>
      <c r="P345" s="170"/>
      <c r="Q345" s="170"/>
      <c r="R345" s="170"/>
      <c r="S345" s="170"/>
      <c r="T345" s="171"/>
      <c r="AT345" s="166" t="s">
        <v>164</v>
      </c>
      <c r="AU345" s="166" t="s">
        <v>88</v>
      </c>
      <c r="AV345" s="14" t="s">
        <v>88</v>
      </c>
      <c r="AW345" s="14" t="s">
        <v>34</v>
      </c>
      <c r="AX345" s="14" t="s">
        <v>78</v>
      </c>
      <c r="AY345" s="166" t="s">
        <v>156</v>
      </c>
    </row>
    <row r="346" spans="1:65" s="14" customFormat="1" ht="11.25">
      <c r="B346" s="165"/>
      <c r="D346" s="159" t="s">
        <v>164</v>
      </c>
      <c r="E346" s="166" t="s">
        <v>1</v>
      </c>
      <c r="F346" s="167" t="s">
        <v>499</v>
      </c>
      <c r="H346" s="168">
        <v>72</v>
      </c>
      <c r="L346" s="165"/>
      <c r="M346" s="169"/>
      <c r="N346" s="170"/>
      <c r="O346" s="170"/>
      <c r="P346" s="170"/>
      <c r="Q346" s="170"/>
      <c r="R346" s="170"/>
      <c r="S346" s="170"/>
      <c r="T346" s="171"/>
      <c r="AT346" s="166" t="s">
        <v>164</v>
      </c>
      <c r="AU346" s="166" t="s">
        <v>88</v>
      </c>
      <c r="AV346" s="14" t="s">
        <v>88</v>
      </c>
      <c r="AW346" s="14" t="s">
        <v>34</v>
      </c>
      <c r="AX346" s="14" t="s">
        <v>78</v>
      </c>
      <c r="AY346" s="166" t="s">
        <v>156</v>
      </c>
    </row>
    <row r="347" spans="1:65" s="15" customFormat="1" ht="11.25">
      <c r="B347" s="172"/>
      <c r="D347" s="159" t="s">
        <v>164</v>
      </c>
      <c r="E347" s="173" t="s">
        <v>1</v>
      </c>
      <c r="F347" s="174" t="s">
        <v>172</v>
      </c>
      <c r="H347" s="175">
        <v>288.58</v>
      </c>
      <c r="L347" s="172"/>
      <c r="M347" s="176"/>
      <c r="N347" s="177"/>
      <c r="O347" s="177"/>
      <c r="P347" s="177"/>
      <c r="Q347" s="177"/>
      <c r="R347" s="177"/>
      <c r="S347" s="177"/>
      <c r="T347" s="178"/>
      <c r="AT347" s="173" t="s">
        <v>164</v>
      </c>
      <c r="AU347" s="173" t="s">
        <v>88</v>
      </c>
      <c r="AV347" s="15" t="s">
        <v>162</v>
      </c>
      <c r="AW347" s="15" t="s">
        <v>34</v>
      </c>
      <c r="AX347" s="15" t="s">
        <v>83</v>
      </c>
      <c r="AY347" s="173" t="s">
        <v>156</v>
      </c>
    </row>
    <row r="348" spans="1:65" s="2" customFormat="1" ht="16.5" customHeight="1">
      <c r="A348" s="30"/>
      <c r="B348" s="144"/>
      <c r="C348" s="145" t="s">
        <v>500</v>
      </c>
      <c r="D348" s="145" t="s">
        <v>158</v>
      </c>
      <c r="E348" s="146" t="s">
        <v>501</v>
      </c>
      <c r="F348" s="147" t="s">
        <v>502</v>
      </c>
      <c r="G348" s="148" t="s">
        <v>98</v>
      </c>
      <c r="H348" s="149">
        <v>108.29</v>
      </c>
      <c r="I348" s="150">
        <v>4.08</v>
      </c>
      <c r="J348" s="150">
        <f>ROUND(I348*H348,2)</f>
        <v>441.82</v>
      </c>
      <c r="K348" s="151"/>
      <c r="L348" s="31"/>
      <c r="M348" s="152" t="s">
        <v>1</v>
      </c>
      <c r="N348" s="153" t="s">
        <v>44</v>
      </c>
      <c r="O348" s="154">
        <v>0.32401000000000002</v>
      </c>
      <c r="P348" s="154">
        <f>O348*H348</f>
        <v>35.087042900000007</v>
      </c>
      <c r="Q348" s="154">
        <v>5.0000000000000002E-5</v>
      </c>
      <c r="R348" s="154">
        <f>Q348*H348</f>
        <v>5.4145000000000009E-3</v>
      </c>
      <c r="S348" s="154">
        <v>0</v>
      </c>
      <c r="T348" s="155">
        <f>S348*H348</f>
        <v>0</v>
      </c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R348" s="156" t="s">
        <v>162</v>
      </c>
      <c r="AT348" s="156" t="s">
        <v>158</v>
      </c>
      <c r="AU348" s="156" t="s">
        <v>88</v>
      </c>
      <c r="AY348" s="17" t="s">
        <v>156</v>
      </c>
      <c r="BE348" s="157">
        <f>IF(N348="základná",J348,0)</f>
        <v>0</v>
      </c>
      <c r="BF348" s="157">
        <f>IF(N348="znížená",J348,0)</f>
        <v>441.82</v>
      </c>
      <c r="BG348" s="157">
        <f>IF(N348="zákl. prenesená",J348,0)</f>
        <v>0</v>
      </c>
      <c r="BH348" s="157">
        <f>IF(N348="zníž. prenesená",J348,0)</f>
        <v>0</v>
      </c>
      <c r="BI348" s="157">
        <f>IF(N348="nulová",J348,0)</f>
        <v>0</v>
      </c>
      <c r="BJ348" s="17" t="s">
        <v>88</v>
      </c>
      <c r="BK348" s="157">
        <f>ROUND(I348*H348,2)</f>
        <v>441.82</v>
      </c>
      <c r="BL348" s="17" t="s">
        <v>162</v>
      </c>
      <c r="BM348" s="156" t="s">
        <v>503</v>
      </c>
    </row>
    <row r="349" spans="1:65" s="2" customFormat="1" ht="16.5" customHeight="1">
      <c r="A349" s="30"/>
      <c r="B349" s="144"/>
      <c r="C349" s="145" t="s">
        <v>504</v>
      </c>
      <c r="D349" s="145" t="s">
        <v>158</v>
      </c>
      <c r="E349" s="146" t="s">
        <v>505</v>
      </c>
      <c r="F349" s="147" t="s">
        <v>506</v>
      </c>
      <c r="G349" s="148" t="s">
        <v>218</v>
      </c>
      <c r="H349" s="149">
        <v>47.7</v>
      </c>
      <c r="I349" s="150">
        <v>3</v>
      </c>
      <c r="J349" s="150">
        <f>ROUND(I349*H349,2)</f>
        <v>143.1</v>
      </c>
      <c r="K349" s="151"/>
      <c r="L349" s="31"/>
      <c r="M349" s="152" t="s">
        <v>1</v>
      </c>
      <c r="N349" s="153" t="s">
        <v>44</v>
      </c>
      <c r="O349" s="154">
        <v>9.4E-2</v>
      </c>
      <c r="P349" s="154">
        <f>O349*H349</f>
        <v>4.4838000000000005</v>
      </c>
      <c r="Q349" s="154">
        <v>3.0000000000000001E-5</v>
      </c>
      <c r="R349" s="154">
        <f>Q349*H349</f>
        <v>1.4310000000000002E-3</v>
      </c>
      <c r="S349" s="154">
        <v>0</v>
      </c>
      <c r="T349" s="155">
        <f>S349*H349</f>
        <v>0</v>
      </c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R349" s="156" t="s">
        <v>162</v>
      </c>
      <c r="AT349" s="156" t="s">
        <v>158</v>
      </c>
      <c r="AU349" s="156" t="s">
        <v>88</v>
      </c>
      <c r="AY349" s="17" t="s">
        <v>156</v>
      </c>
      <c r="BE349" s="157">
        <f>IF(N349="základná",J349,0)</f>
        <v>0</v>
      </c>
      <c r="BF349" s="157">
        <f>IF(N349="znížená",J349,0)</f>
        <v>143.1</v>
      </c>
      <c r="BG349" s="157">
        <f>IF(N349="zákl. prenesená",J349,0)</f>
        <v>0</v>
      </c>
      <c r="BH349" s="157">
        <f>IF(N349="zníž. prenesená",J349,0)</f>
        <v>0</v>
      </c>
      <c r="BI349" s="157">
        <f>IF(N349="nulová",J349,0)</f>
        <v>0</v>
      </c>
      <c r="BJ349" s="17" t="s">
        <v>88</v>
      </c>
      <c r="BK349" s="157">
        <f>ROUND(I349*H349,2)</f>
        <v>143.1</v>
      </c>
      <c r="BL349" s="17" t="s">
        <v>162</v>
      </c>
      <c r="BM349" s="156" t="s">
        <v>507</v>
      </c>
    </row>
    <row r="350" spans="1:65" s="14" customFormat="1" ht="11.25">
      <c r="B350" s="165"/>
      <c r="D350" s="159" t="s">
        <v>164</v>
      </c>
      <c r="E350" s="166" t="s">
        <v>1</v>
      </c>
      <c r="F350" s="167" t="s">
        <v>508</v>
      </c>
      <c r="H350" s="168">
        <v>47.7</v>
      </c>
      <c r="L350" s="165"/>
      <c r="M350" s="169"/>
      <c r="N350" s="170"/>
      <c r="O350" s="170"/>
      <c r="P350" s="170"/>
      <c r="Q350" s="170"/>
      <c r="R350" s="170"/>
      <c r="S350" s="170"/>
      <c r="T350" s="171"/>
      <c r="AT350" s="166" t="s">
        <v>164</v>
      </c>
      <c r="AU350" s="166" t="s">
        <v>88</v>
      </c>
      <c r="AV350" s="14" t="s">
        <v>88</v>
      </c>
      <c r="AW350" s="14" t="s">
        <v>34</v>
      </c>
      <c r="AX350" s="14" t="s">
        <v>83</v>
      </c>
      <c r="AY350" s="166" t="s">
        <v>156</v>
      </c>
    </row>
    <row r="351" spans="1:65" s="2" customFormat="1" ht="16.5" customHeight="1">
      <c r="A351" s="30"/>
      <c r="B351" s="144"/>
      <c r="C351" s="145" t="s">
        <v>509</v>
      </c>
      <c r="D351" s="145" t="s">
        <v>158</v>
      </c>
      <c r="E351" s="146" t="s">
        <v>510</v>
      </c>
      <c r="F351" s="147" t="s">
        <v>511</v>
      </c>
      <c r="G351" s="148" t="s">
        <v>218</v>
      </c>
      <c r="H351" s="149">
        <v>47.37</v>
      </c>
      <c r="I351" s="150">
        <v>4.42</v>
      </c>
      <c r="J351" s="150">
        <f>ROUND(I351*H351,2)</f>
        <v>209.38</v>
      </c>
      <c r="K351" s="151"/>
      <c r="L351" s="31"/>
      <c r="M351" s="152" t="s">
        <v>1</v>
      </c>
      <c r="N351" s="153" t="s">
        <v>44</v>
      </c>
      <c r="O351" s="154">
        <v>9.4030000000000002E-2</v>
      </c>
      <c r="P351" s="154">
        <f>O351*H351</f>
        <v>4.4542010999999997</v>
      </c>
      <c r="Q351" s="154">
        <v>6.9999999999999994E-5</v>
      </c>
      <c r="R351" s="154">
        <f>Q351*H351</f>
        <v>3.3158999999999997E-3</v>
      </c>
      <c r="S351" s="154">
        <v>0</v>
      </c>
      <c r="T351" s="155">
        <f>S351*H351</f>
        <v>0</v>
      </c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R351" s="156" t="s">
        <v>162</v>
      </c>
      <c r="AT351" s="156" t="s">
        <v>158</v>
      </c>
      <c r="AU351" s="156" t="s">
        <v>88</v>
      </c>
      <c r="AY351" s="17" t="s">
        <v>156</v>
      </c>
      <c r="BE351" s="157">
        <f>IF(N351="základná",J351,0)</f>
        <v>0</v>
      </c>
      <c r="BF351" s="157">
        <f>IF(N351="znížená",J351,0)</f>
        <v>209.38</v>
      </c>
      <c r="BG351" s="157">
        <f>IF(N351="zákl. prenesená",J351,0)</f>
        <v>0</v>
      </c>
      <c r="BH351" s="157">
        <f>IF(N351="zníž. prenesená",J351,0)</f>
        <v>0</v>
      </c>
      <c r="BI351" s="157">
        <f>IF(N351="nulová",J351,0)</f>
        <v>0</v>
      </c>
      <c r="BJ351" s="17" t="s">
        <v>88</v>
      </c>
      <c r="BK351" s="157">
        <f>ROUND(I351*H351,2)</f>
        <v>209.38</v>
      </c>
      <c r="BL351" s="17" t="s">
        <v>162</v>
      </c>
      <c r="BM351" s="156" t="s">
        <v>512</v>
      </c>
    </row>
    <row r="352" spans="1:65" s="13" customFormat="1" ht="11.25">
      <c r="B352" s="158"/>
      <c r="D352" s="159" t="s">
        <v>164</v>
      </c>
      <c r="E352" s="160" t="s">
        <v>1</v>
      </c>
      <c r="F352" s="161" t="s">
        <v>513</v>
      </c>
      <c r="H352" s="160" t="s">
        <v>1</v>
      </c>
      <c r="L352" s="158"/>
      <c r="M352" s="162"/>
      <c r="N352" s="163"/>
      <c r="O352" s="163"/>
      <c r="P352" s="163"/>
      <c r="Q352" s="163"/>
      <c r="R352" s="163"/>
      <c r="S352" s="163"/>
      <c r="T352" s="164"/>
      <c r="AT352" s="160" t="s">
        <v>164</v>
      </c>
      <c r="AU352" s="160" t="s">
        <v>88</v>
      </c>
      <c r="AV352" s="13" t="s">
        <v>83</v>
      </c>
      <c r="AW352" s="13" t="s">
        <v>34</v>
      </c>
      <c r="AX352" s="13" t="s">
        <v>78</v>
      </c>
      <c r="AY352" s="160" t="s">
        <v>156</v>
      </c>
    </row>
    <row r="353" spans="1:65" s="14" customFormat="1" ht="11.25">
      <c r="B353" s="165"/>
      <c r="D353" s="159" t="s">
        <v>164</v>
      </c>
      <c r="E353" s="166" t="s">
        <v>1</v>
      </c>
      <c r="F353" s="167" t="s">
        <v>421</v>
      </c>
      <c r="H353" s="168">
        <v>12.8</v>
      </c>
      <c r="L353" s="165"/>
      <c r="M353" s="169"/>
      <c r="N353" s="170"/>
      <c r="O353" s="170"/>
      <c r="P353" s="170"/>
      <c r="Q353" s="170"/>
      <c r="R353" s="170"/>
      <c r="S353" s="170"/>
      <c r="T353" s="171"/>
      <c r="AT353" s="166" t="s">
        <v>164</v>
      </c>
      <c r="AU353" s="166" t="s">
        <v>88</v>
      </c>
      <c r="AV353" s="14" t="s">
        <v>88</v>
      </c>
      <c r="AW353" s="14" t="s">
        <v>34</v>
      </c>
      <c r="AX353" s="14" t="s">
        <v>78</v>
      </c>
      <c r="AY353" s="166" t="s">
        <v>156</v>
      </c>
    </row>
    <row r="354" spans="1:65" s="14" customFormat="1" ht="11.25">
      <c r="B354" s="165"/>
      <c r="D354" s="159" t="s">
        <v>164</v>
      </c>
      <c r="E354" s="166" t="s">
        <v>1</v>
      </c>
      <c r="F354" s="167" t="s">
        <v>422</v>
      </c>
      <c r="H354" s="168">
        <v>7.1</v>
      </c>
      <c r="L354" s="165"/>
      <c r="M354" s="169"/>
      <c r="N354" s="170"/>
      <c r="O354" s="170"/>
      <c r="P354" s="170"/>
      <c r="Q354" s="170"/>
      <c r="R354" s="170"/>
      <c r="S354" s="170"/>
      <c r="T354" s="171"/>
      <c r="AT354" s="166" t="s">
        <v>164</v>
      </c>
      <c r="AU354" s="166" t="s">
        <v>88</v>
      </c>
      <c r="AV354" s="14" t="s">
        <v>88</v>
      </c>
      <c r="AW354" s="14" t="s">
        <v>34</v>
      </c>
      <c r="AX354" s="14" t="s">
        <v>78</v>
      </c>
      <c r="AY354" s="166" t="s">
        <v>156</v>
      </c>
    </row>
    <row r="355" spans="1:65" s="14" customFormat="1" ht="11.25">
      <c r="B355" s="165"/>
      <c r="D355" s="159" t="s">
        <v>164</v>
      </c>
      <c r="E355" s="166" t="s">
        <v>1</v>
      </c>
      <c r="F355" s="167" t="s">
        <v>423</v>
      </c>
      <c r="H355" s="168">
        <v>5.54</v>
      </c>
      <c r="L355" s="165"/>
      <c r="M355" s="169"/>
      <c r="N355" s="170"/>
      <c r="O355" s="170"/>
      <c r="P355" s="170"/>
      <c r="Q355" s="170"/>
      <c r="R355" s="170"/>
      <c r="S355" s="170"/>
      <c r="T355" s="171"/>
      <c r="AT355" s="166" t="s">
        <v>164</v>
      </c>
      <c r="AU355" s="166" t="s">
        <v>88</v>
      </c>
      <c r="AV355" s="14" t="s">
        <v>88</v>
      </c>
      <c r="AW355" s="14" t="s">
        <v>34</v>
      </c>
      <c r="AX355" s="14" t="s">
        <v>78</v>
      </c>
      <c r="AY355" s="166" t="s">
        <v>156</v>
      </c>
    </row>
    <row r="356" spans="1:65" s="14" customFormat="1" ht="11.25">
      <c r="B356" s="165"/>
      <c r="D356" s="159" t="s">
        <v>164</v>
      </c>
      <c r="E356" s="166" t="s">
        <v>1</v>
      </c>
      <c r="F356" s="167" t="s">
        <v>424</v>
      </c>
      <c r="H356" s="168">
        <v>7.4</v>
      </c>
      <c r="L356" s="165"/>
      <c r="M356" s="169"/>
      <c r="N356" s="170"/>
      <c r="O356" s="170"/>
      <c r="P356" s="170"/>
      <c r="Q356" s="170"/>
      <c r="R356" s="170"/>
      <c r="S356" s="170"/>
      <c r="T356" s="171"/>
      <c r="AT356" s="166" t="s">
        <v>164</v>
      </c>
      <c r="AU356" s="166" t="s">
        <v>88</v>
      </c>
      <c r="AV356" s="14" t="s">
        <v>88</v>
      </c>
      <c r="AW356" s="14" t="s">
        <v>34</v>
      </c>
      <c r="AX356" s="14" t="s">
        <v>78</v>
      </c>
      <c r="AY356" s="166" t="s">
        <v>156</v>
      </c>
    </row>
    <row r="357" spans="1:65" s="14" customFormat="1" ht="11.25">
      <c r="B357" s="165"/>
      <c r="D357" s="159" t="s">
        <v>164</v>
      </c>
      <c r="E357" s="166" t="s">
        <v>1</v>
      </c>
      <c r="F357" s="167" t="s">
        <v>425</v>
      </c>
      <c r="H357" s="168">
        <v>5.98</v>
      </c>
      <c r="L357" s="165"/>
      <c r="M357" s="169"/>
      <c r="N357" s="170"/>
      <c r="O357" s="170"/>
      <c r="P357" s="170"/>
      <c r="Q357" s="170"/>
      <c r="R357" s="170"/>
      <c r="S357" s="170"/>
      <c r="T357" s="171"/>
      <c r="AT357" s="166" t="s">
        <v>164</v>
      </c>
      <c r="AU357" s="166" t="s">
        <v>88</v>
      </c>
      <c r="AV357" s="14" t="s">
        <v>88</v>
      </c>
      <c r="AW357" s="14" t="s">
        <v>34</v>
      </c>
      <c r="AX357" s="14" t="s">
        <v>78</v>
      </c>
      <c r="AY357" s="166" t="s">
        <v>156</v>
      </c>
    </row>
    <row r="358" spans="1:65" s="14" customFormat="1" ht="11.25">
      <c r="B358" s="165"/>
      <c r="D358" s="159" t="s">
        <v>164</v>
      </c>
      <c r="E358" s="166" t="s">
        <v>1</v>
      </c>
      <c r="F358" s="167" t="s">
        <v>426</v>
      </c>
      <c r="H358" s="168">
        <v>4.75</v>
      </c>
      <c r="L358" s="165"/>
      <c r="M358" s="169"/>
      <c r="N358" s="170"/>
      <c r="O358" s="170"/>
      <c r="P358" s="170"/>
      <c r="Q358" s="170"/>
      <c r="R358" s="170"/>
      <c r="S358" s="170"/>
      <c r="T358" s="171"/>
      <c r="AT358" s="166" t="s">
        <v>164</v>
      </c>
      <c r="AU358" s="166" t="s">
        <v>88</v>
      </c>
      <c r="AV358" s="14" t="s">
        <v>88</v>
      </c>
      <c r="AW358" s="14" t="s">
        <v>34</v>
      </c>
      <c r="AX358" s="14" t="s">
        <v>78</v>
      </c>
      <c r="AY358" s="166" t="s">
        <v>156</v>
      </c>
    </row>
    <row r="359" spans="1:65" s="14" customFormat="1" ht="11.25">
      <c r="B359" s="165"/>
      <c r="D359" s="159" t="s">
        <v>164</v>
      </c>
      <c r="E359" s="166" t="s">
        <v>1</v>
      </c>
      <c r="F359" s="167" t="s">
        <v>427</v>
      </c>
      <c r="H359" s="168">
        <v>3.8</v>
      </c>
      <c r="L359" s="165"/>
      <c r="M359" s="169"/>
      <c r="N359" s="170"/>
      <c r="O359" s="170"/>
      <c r="P359" s="170"/>
      <c r="Q359" s="170"/>
      <c r="R359" s="170"/>
      <c r="S359" s="170"/>
      <c r="T359" s="171"/>
      <c r="AT359" s="166" t="s">
        <v>164</v>
      </c>
      <c r="AU359" s="166" t="s">
        <v>88</v>
      </c>
      <c r="AV359" s="14" t="s">
        <v>88</v>
      </c>
      <c r="AW359" s="14" t="s">
        <v>34</v>
      </c>
      <c r="AX359" s="14" t="s">
        <v>78</v>
      </c>
      <c r="AY359" s="166" t="s">
        <v>156</v>
      </c>
    </row>
    <row r="360" spans="1:65" s="15" customFormat="1" ht="11.25">
      <c r="B360" s="172"/>
      <c r="D360" s="159" t="s">
        <v>164</v>
      </c>
      <c r="E360" s="173" t="s">
        <v>1</v>
      </c>
      <c r="F360" s="174" t="s">
        <v>172</v>
      </c>
      <c r="H360" s="175">
        <v>47.37</v>
      </c>
      <c r="L360" s="172"/>
      <c r="M360" s="176"/>
      <c r="N360" s="177"/>
      <c r="O360" s="177"/>
      <c r="P360" s="177"/>
      <c r="Q360" s="177"/>
      <c r="R360" s="177"/>
      <c r="S360" s="177"/>
      <c r="T360" s="178"/>
      <c r="AT360" s="173" t="s">
        <v>164</v>
      </c>
      <c r="AU360" s="173" t="s">
        <v>88</v>
      </c>
      <c r="AV360" s="15" t="s">
        <v>162</v>
      </c>
      <c r="AW360" s="15" t="s">
        <v>34</v>
      </c>
      <c r="AX360" s="15" t="s">
        <v>83</v>
      </c>
      <c r="AY360" s="173" t="s">
        <v>156</v>
      </c>
    </row>
    <row r="361" spans="1:65" s="2" customFormat="1" ht="21.75" customHeight="1">
      <c r="A361" s="30"/>
      <c r="B361" s="144"/>
      <c r="C361" s="145" t="s">
        <v>514</v>
      </c>
      <c r="D361" s="145" t="s">
        <v>158</v>
      </c>
      <c r="E361" s="146" t="s">
        <v>515</v>
      </c>
      <c r="F361" s="147" t="s">
        <v>516</v>
      </c>
      <c r="G361" s="148" t="s">
        <v>218</v>
      </c>
      <c r="H361" s="149">
        <v>13.69</v>
      </c>
      <c r="I361" s="150">
        <v>2.67</v>
      </c>
      <c r="J361" s="150">
        <f>ROUND(I361*H361,2)</f>
        <v>36.549999999999997</v>
      </c>
      <c r="K361" s="151"/>
      <c r="L361" s="31"/>
      <c r="M361" s="152" t="s">
        <v>1</v>
      </c>
      <c r="N361" s="153" t="s">
        <v>44</v>
      </c>
      <c r="O361" s="154">
        <v>9.4E-2</v>
      </c>
      <c r="P361" s="154">
        <f>O361*H361</f>
        <v>1.2868599999999999</v>
      </c>
      <c r="Q361" s="154">
        <v>6.9999999999999994E-5</v>
      </c>
      <c r="R361" s="154">
        <f>Q361*H361</f>
        <v>9.5829999999999993E-4</v>
      </c>
      <c r="S361" s="154">
        <v>0</v>
      </c>
      <c r="T361" s="155">
        <f>S361*H361</f>
        <v>0</v>
      </c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R361" s="156" t="s">
        <v>162</v>
      </c>
      <c r="AT361" s="156" t="s">
        <v>158</v>
      </c>
      <c r="AU361" s="156" t="s">
        <v>88</v>
      </c>
      <c r="AY361" s="17" t="s">
        <v>156</v>
      </c>
      <c r="BE361" s="157">
        <f>IF(N361="základná",J361,0)</f>
        <v>0</v>
      </c>
      <c r="BF361" s="157">
        <f>IF(N361="znížená",J361,0)</f>
        <v>36.549999999999997</v>
      </c>
      <c r="BG361" s="157">
        <f>IF(N361="zákl. prenesená",J361,0)</f>
        <v>0</v>
      </c>
      <c r="BH361" s="157">
        <f>IF(N361="zníž. prenesená",J361,0)</f>
        <v>0</v>
      </c>
      <c r="BI361" s="157">
        <f>IF(N361="nulová",J361,0)</f>
        <v>0</v>
      </c>
      <c r="BJ361" s="17" t="s">
        <v>88</v>
      </c>
      <c r="BK361" s="157">
        <f>ROUND(I361*H361,2)</f>
        <v>36.549999999999997</v>
      </c>
      <c r="BL361" s="17" t="s">
        <v>162</v>
      </c>
      <c r="BM361" s="156" t="s">
        <v>517</v>
      </c>
    </row>
    <row r="362" spans="1:65" s="14" customFormat="1" ht="11.25">
      <c r="B362" s="165"/>
      <c r="D362" s="159" t="s">
        <v>164</v>
      </c>
      <c r="E362" s="166" t="s">
        <v>1</v>
      </c>
      <c r="F362" s="167" t="s">
        <v>518</v>
      </c>
      <c r="H362" s="168">
        <v>13.69</v>
      </c>
      <c r="L362" s="165"/>
      <c r="M362" s="169"/>
      <c r="N362" s="170"/>
      <c r="O362" s="170"/>
      <c r="P362" s="170"/>
      <c r="Q362" s="170"/>
      <c r="R362" s="170"/>
      <c r="S362" s="170"/>
      <c r="T362" s="171"/>
      <c r="AT362" s="166" t="s">
        <v>164</v>
      </c>
      <c r="AU362" s="166" t="s">
        <v>88</v>
      </c>
      <c r="AV362" s="14" t="s">
        <v>88</v>
      </c>
      <c r="AW362" s="14" t="s">
        <v>34</v>
      </c>
      <c r="AX362" s="14" t="s">
        <v>83</v>
      </c>
      <c r="AY362" s="166" t="s">
        <v>156</v>
      </c>
    </row>
    <row r="363" spans="1:65" s="12" customFormat="1" ht="22.9" customHeight="1">
      <c r="B363" s="132"/>
      <c r="D363" s="133" t="s">
        <v>77</v>
      </c>
      <c r="E363" s="142" t="s">
        <v>519</v>
      </c>
      <c r="F363" s="142" t="s">
        <v>520</v>
      </c>
      <c r="J363" s="143">
        <f>BK363</f>
        <v>4184.95</v>
      </c>
      <c r="L363" s="132"/>
      <c r="M363" s="136"/>
      <c r="N363" s="137"/>
      <c r="O363" s="137"/>
      <c r="P363" s="138">
        <f>P364</f>
        <v>286.65776400000004</v>
      </c>
      <c r="Q363" s="137"/>
      <c r="R363" s="138">
        <f>R364</f>
        <v>0</v>
      </c>
      <c r="S363" s="137"/>
      <c r="T363" s="139">
        <f>T364</f>
        <v>0</v>
      </c>
      <c r="AR363" s="133" t="s">
        <v>83</v>
      </c>
      <c r="AT363" s="140" t="s">
        <v>77</v>
      </c>
      <c r="AU363" s="140" t="s">
        <v>83</v>
      </c>
      <c r="AY363" s="133" t="s">
        <v>156</v>
      </c>
      <c r="BK363" s="141">
        <f>BK364</f>
        <v>4184.95</v>
      </c>
    </row>
    <row r="364" spans="1:65" s="2" customFormat="1" ht="24.2" customHeight="1">
      <c r="A364" s="30"/>
      <c r="B364" s="144"/>
      <c r="C364" s="145" t="s">
        <v>521</v>
      </c>
      <c r="D364" s="145" t="s">
        <v>158</v>
      </c>
      <c r="E364" s="146" t="s">
        <v>522</v>
      </c>
      <c r="F364" s="147" t="s">
        <v>523</v>
      </c>
      <c r="G364" s="148" t="s">
        <v>206</v>
      </c>
      <c r="H364" s="149">
        <v>319.21800000000002</v>
      </c>
      <c r="I364" s="150">
        <v>13.11</v>
      </c>
      <c r="J364" s="150">
        <f>ROUND(I364*H364,2)</f>
        <v>4184.95</v>
      </c>
      <c r="K364" s="151"/>
      <c r="L364" s="31"/>
      <c r="M364" s="152" t="s">
        <v>1</v>
      </c>
      <c r="N364" s="153" t="s">
        <v>44</v>
      </c>
      <c r="O364" s="154">
        <v>0.89800000000000002</v>
      </c>
      <c r="P364" s="154">
        <f>O364*H364</f>
        <v>286.65776400000004</v>
      </c>
      <c r="Q364" s="154">
        <v>0</v>
      </c>
      <c r="R364" s="154">
        <f>Q364*H364</f>
        <v>0</v>
      </c>
      <c r="S364" s="154">
        <v>0</v>
      </c>
      <c r="T364" s="155">
        <f>S364*H364</f>
        <v>0</v>
      </c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R364" s="156" t="s">
        <v>162</v>
      </c>
      <c r="AT364" s="156" t="s">
        <v>158</v>
      </c>
      <c r="AU364" s="156" t="s">
        <v>88</v>
      </c>
      <c r="AY364" s="17" t="s">
        <v>156</v>
      </c>
      <c r="BE364" s="157">
        <f>IF(N364="základná",J364,0)</f>
        <v>0</v>
      </c>
      <c r="BF364" s="157">
        <f>IF(N364="znížená",J364,0)</f>
        <v>4184.95</v>
      </c>
      <c r="BG364" s="157">
        <f>IF(N364="zákl. prenesená",J364,0)</f>
        <v>0</v>
      </c>
      <c r="BH364" s="157">
        <f>IF(N364="zníž. prenesená",J364,0)</f>
        <v>0</v>
      </c>
      <c r="BI364" s="157">
        <f>IF(N364="nulová",J364,0)</f>
        <v>0</v>
      </c>
      <c r="BJ364" s="17" t="s">
        <v>88</v>
      </c>
      <c r="BK364" s="157">
        <f>ROUND(I364*H364,2)</f>
        <v>4184.95</v>
      </c>
      <c r="BL364" s="17" t="s">
        <v>162</v>
      </c>
      <c r="BM364" s="156" t="s">
        <v>524</v>
      </c>
    </row>
    <row r="365" spans="1:65" s="12" customFormat="1" ht="25.9" customHeight="1">
      <c r="B365" s="132"/>
      <c r="D365" s="133" t="s">
        <v>77</v>
      </c>
      <c r="E365" s="134" t="s">
        <v>525</v>
      </c>
      <c r="F365" s="134" t="s">
        <v>526</v>
      </c>
      <c r="J365" s="135">
        <f>BK365</f>
        <v>60020.66</v>
      </c>
      <c r="L365" s="132"/>
      <c r="M365" s="136"/>
      <c r="N365" s="137"/>
      <c r="O365" s="137"/>
      <c r="P365" s="138">
        <f>P366+P401+P411+P434+P448+P459+P477+P509+P514+P530+P556+P582+P592</f>
        <v>1104.3711461</v>
      </c>
      <c r="Q365" s="137"/>
      <c r="R365" s="138">
        <f>R366+R401+R411+R434+R448+R459+R477+R509+R514+R530+R556+R582+R592</f>
        <v>27.601677630000001</v>
      </c>
      <c r="S365" s="137"/>
      <c r="T365" s="139">
        <f>T366+T401+T411+T434+T448+T459+T477+T509+T514+T530+T556+T582+T592</f>
        <v>0</v>
      </c>
      <c r="AR365" s="133" t="s">
        <v>88</v>
      </c>
      <c r="AT365" s="140" t="s">
        <v>77</v>
      </c>
      <c r="AU365" s="140" t="s">
        <v>78</v>
      </c>
      <c r="AY365" s="133" t="s">
        <v>156</v>
      </c>
      <c r="BK365" s="141">
        <f>BK366+BK401+BK411+BK434+BK448+BK459+BK477+BK509+BK514+BK530+BK556+BK582+BK592</f>
        <v>60020.66</v>
      </c>
    </row>
    <row r="366" spans="1:65" s="12" customFormat="1" ht="22.9" customHeight="1">
      <c r="B366" s="132"/>
      <c r="D366" s="133" t="s">
        <v>77</v>
      </c>
      <c r="E366" s="142" t="s">
        <v>527</v>
      </c>
      <c r="F366" s="142" t="s">
        <v>528</v>
      </c>
      <c r="J366" s="143">
        <f>BK366</f>
        <v>2841.16</v>
      </c>
      <c r="L366" s="132"/>
      <c r="M366" s="136"/>
      <c r="N366" s="137"/>
      <c r="O366" s="137"/>
      <c r="P366" s="138">
        <f>SUM(P367:P400)</f>
        <v>63.495685049999999</v>
      </c>
      <c r="Q366" s="137"/>
      <c r="R366" s="138">
        <f>SUM(R367:R400)</f>
        <v>1.6059921499999998</v>
      </c>
      <c r="S366" s="137"/>
      <c r="T366" s="139">
        <f>SUM(T367:T400)</f>
        <v>0</v>
      </c>
      <c r="AR366" s="133" t="s">
        <v>88</v>
      </c>
      <c r="AT366" s="140" t="s">
        <v>77</v>
      </c>
      <c r="AU366" s="140" t="s">
        <v>83</v>
      </c>
      <c r="AY366" s="133" t="s">
        <v>156</v>
      </c>
      <c r="BK366" s="141">
        <f>SUM(BK367:BK400)</f>
        <v>2841.16</v>
      </c>
    </row>
    <row r="367" spans="1:65" s="2" customFormat="1" ht="24.2" customHeight="1">
      <c r="A367" s="30"/>
      <c r="B367" s="144"/>
      <c r="C367" s="145" t="s">
        <v>529</v>
      </c>
      <c r="D367" s="145" t="s">
        <v>158</v>
      </c>
      <c r="E367" s="146" t="s">
        <v>530</v>
      </c>
      <c r="F367" s="147" t="s">
        <v>531</v>
      </c>
      <c r="G367" s="148" t="s">
        <v>98</v>
      </c>
      <c r="H367" s="149">
        <v>125.28</v>
      </c>
      <c r="I367" s="150">
        <v>0.22</v>
      </c>
      <c r="J367" s="150">
        <f>ROUND(I367*H367,2)</f>
        <v>27.56</v>
      </c>
      <c r="K367" s="151"/>
      <c r="L367" s="31"/>
      <c r="M367" s="152" t="s">
        <v>1</v>
      </c>
      <c r="N367" s="153" t="s">
        <v>44</v>
      </c>
      <c r="O367" s="154">
        <v>1.303E-2</v>
      </c>
      <c r="P367" s="154">
        <f>O367*H367</f>
        <v>1.6323984</v>
      </c>
      <c r="Q367" s="154">
        <v>0</v>
      </c>
      <c r="R367" s="154">
        <f>Q367*H367</f>
        <v>0</v>
      </c>
      <c r="S367" s="154">
        <v>0</v>
      </c>
      <c r="T367" s="155">
        <f>S367*H367</f>
        <v>0</v>
      </c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R367" s="156" t="s">
        <v>252</v>
      </c>
      <c r="AT367" s="156" t="s">
        <v>158</v>
      </c>
      <c r="AU367" s="156" t="s">
        <v>88</v>
      </c>
      <c r="AY367" s="17" t="s">
        <v>156</v>
      </c>
      <c r="BE367" s="157">
        <f>IF(N367="základná",J367,0)</f>
        <v>0</v>
      </c>
      <c r="BF367" s="157">
        <f>IF(N367="znížená",J367,0)</f>
        <v>27.56</v>
      </c>
      <c r="BG367" s="157">
        <f>IF(N367="zákl. prenesená",J367,0)</f>
        <v>0</v>
      </c>
      <c r="BH367" s="157">
        <f>IF(N367="zníž. prenesená",J367,0)</f>
        <v>0</v>
      </c>
      <c r="BI367" s="157">
        <f>IF(N367="nulová",J367,0)</f>
        <v>0</v>
      </c>
      <c r="BJ367" s="17" t="s">
        <v>88</v>
      </c>
      <c r="BK367" s="157">
        <f>ROUND(I367*H367,2)</f>
        <v>27.56</v>
      </c>
      <c r="BL367" s="17" t="s">
        <v>252</v>
      </c>
      <c r="BM367" s="156" t="s">
        <v>532</v>
      </c>
    </row>
    <row r="368" spans="1:65" s="14" customFormat="1" ht="11.25">
      <c r="B368" s="165"/>
      <c r="D368" s="159" t="s">
        <v>164</v>
      </c>
      <c r="E368" s="166" t="s">
        <v>1</v>
      </c>
      <c r="F368" s="167" t="s">
        <v>533</v>
      </c>
      <c r="H368" s="168">
        <v>125.28</v>
      </c>
      <c r="L368" s="165"/>
      <c r="M368" s="169"/>
      <c r="N368" s="170"/>
      <c r="O368" s="170"/>
      <c r="P368" s="170"/>
      <c r="Q368" s="170"/>
      <c r="R368" s="170"/>
      <c r="S368" s="170"/>
      <c r="T368" s="171"/>
      <c r="AT368" s="166" t="s">
        <v>164</v>
      </c>
      <c r="AU368" s="166" t="s">
        <v>88</v>
      </c>
      <c r="AV368" s="14" t="s">
        <v>88</v>
      </c>
      <c r="AW368" s="14" t="s">
        <v>34</v>
      </c>
      <c r="AX368" s="14" t="s">
        <v>83</v>
      </c>
      <c r="AY368" s="166" t="s">
        <v>156</v>
      </c>
    </row>
    <row r="369" spans="1:65" s="2" customFormat="1" ht="16.5" customHeight="1">
      <c r="A369" s="30"/>
      <c r="B369" s="144"/>
      <c r="C369" s="179" t="s">
        <v>534</v>
      </c>
      <c r="D369" s="179" t="s">
        <v>203</v>
      </c>
      <c r="E369" s="180" t="s">
        <v>535</v>
      </c>
      <c r="F369" s="181" t="s">
        <v>536</v>
      </c>
      <c r="G369" s="182" t="s">
        <v>206</v>
      </c>
      <c r="H369" s="183">
        <v>3.7999999999999999E-2</v>
      </c>
      <c r="I369" s="184">
        <v>1939.96</v>
      </c>
      <c r="J369" s="184">
        <f>ROUND(I369*H369,2)</f>
        <v>73.72</v>
      </c>
      <c r="K369" s="185"/>
      <c r="L369" s="186"/>
      <c r="M369" s="187" t="s">
        <v>1</v>
      </c>
      <c r="N369" s="188" t="s">
        <v>44</v>
      </c>
      <c r="O369" s="154">
        <v>0</v>
      </c>
      <c r="P369" s="154">
        <f>O369*H369</f>
        <v>0</v>
      </c>
      <c r="Q369" s="154">
        <v>1</v>
      </c>
      <c r="R369" s="154">
        <f>Q369*H369</f>
        <v>3.7999999999999999E-2</v>
      </c>
      <c r="S369" s="154">
        <v>0</v>
      </c>
      <c r="T369" s="155">
        <f>S369*H369</f>
        <v>0</v>
      </c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R369" s="156" t="s">
        <v>346</v>
      </c>
      <c r="AT369" s="156" t="s">
        <v>203</v>
      </c>
      <c r="AU369" s="156" t="s">
        <v>88</v>
      </c>
      <c r="AY369" s="17" t="s">
        <v>156</v>
      </c>
      <c r="BE369" s="157">
        <f>IF(N369="základná",J369,0)</f>
        <v>0</v>
      </c>
      <c r="BF369" s="157">
        <f>IF(N369="znížená",J369,0)</f>
        <v>73.72</v>
      </c>
      <c r="BG369" s="157">
        <f>IF(N369="zákl. prenesená",J369,0)</f>
        <v>0</v>
      </c>
      <c r="BH369" s="157">
        <f>IF(N369="zníž. prenesená",J369,0)</f>
        <v>0</v>
      </c>
      <c r="BI369" s="157">
        <f>IF(N369="nulová",J369,0)</f>
        <v>0</v>
      </c>
      <c r="BJ369" s="17" t="s">
        <v>88</v>
      </c>
      <c r="BK369" s="157">
        <f>ROUND(I369*H369,2)</f>
        <v>73.72</v>
      </c>
      <c r="BL369" s="17" t="s">
        <v>252</v>
      </c>
      <c r="BM369" s="156" t="s">
        <v>537</v>
      </c>
    </row>
    <row r="370" spans="1:65" s="14" customFormat="1" ht="11.25">
      <c r="B370" s="165"/>
      <c r="D370" s="159" t="s">
        <v>164</v>
      </c>
      <c r="F370" s="167" t="s">
        <v>538</v>
      </c>
      <c r="H370" s="168">
        <v>3.7999999999999999E-2</v>
      </c>
      <c r="L370" s="165"/>
      <c r="M370" s="169"/>
      <c r="N370" s="170"/>
      <c r="O370" s="170"/>
      <c r="P370" s="170"/>
      <c r="Q370" s="170"/>
      <c r="R370" s="170"/>
      <c r="S370" s="170"/>
      <c r="T370" s="171"/>
      <c r="AT370" s="166" t="s">
        <v>164</v>
      </c>
      <c r="AU370" s="166" t="s">
        <v>88</v>
      </c>
      <c r="AV370" s="14" t="s">
        <v>88</v>
      </c>
      <c r="AW370" s="14" t="s">
        <v>3</v>
      </c>
      <c r="AX370" s="14" t="s">
        <v>83</v>
      </c>
      <c r="AY370" s="166" t="s">
        <v>156</v>
      </c>
    </row>
    <row r="371" spans="1:65" s="2" customFormat="1" ht="24.2" customHeight="1">
      <c r="A371" s="30"/>
      <c r="B371" s="144"/>
      <c r="C371" s="145" t="s">
        <v>539</v>
      </c>
      <c r="D371" s="145" t="s">
        <v>158</v>
      </c>
      <c r="E371" s="146" t="s">
        <v>540</v>
      </c>
      <c r="F371" s="147" t="s">
        <v>541</v>
      </c>
      <c r="G371" s="148" t="s">
        <v>98</v>
      </c>
      <c r="H371" s="149">
        <v>10.95</v>
      </c>
      <c r="I371" s="150">
        <v>3.4</v>
      </c>
      <c r="J371" s="150">
        <f>ROUND(I371*H371,2)</f>
        <v>37.229999999999997</v>
      </c>
      <c r="K371" s="151"/>
      <c r="L371" s="31"/>
      <c r="M371" s="152" t="s">
        <v>1</v>
      </c>
      <c r="N371" s="153" t="s">
        <v>44</v>
      </c>
      <c r="O371" s="154">
        <v>0.20047000000000001</v>
      </c>
      <c r="P371" s="154">
        <f>O371*H371</f>
        <v>2.1951464999999999</v>
      </c>
      <c r="Q371" s="154">
        <v>0</v>
      </c>
      <c r="R371" s="154">
        <f>Q371*H371</f>
        <v>0</v>
      </c>
      <c r="S371" s="154">
        <v>0</v>
      </c>
      <c r="T371" s="155">
        <f>S371*H371</f>
        <v>0</v>
      </c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R371" s="156" t="s">
        <v>252</v>
      </c>
      <c r="AT371" s="156" t="s">
        <v>158</v>
      </c>
      <c r="AU371" s="156" t="s">
        <v>88</v>
      </c>
      <c r="AY371" s="17" t="s">
        <v>156</v>
      </c>
      <c r="BE371" s="157">
        <f>IF(N371="základná",J371,0)</f>
        <v>0</v>
      </c>
      <c r="BF371" s="157">
        <f>IF(N371="znížená",J371,0)</f>
        <v>37.229999999999997</v>
      </c>
      <c r="BG371" s="157">
        <f>IF(N371="zákl. prenesená",J371,0)</f>
        <v>0</v>
      </c>
      <c r="BH371" s="157">
        <f>IF(N371="zníž. prenesená",J371,0)</f>
        <v>0</v>
      </c>
      <c r="BI371" s="157">
        <f>IF(N371="nulová",J371,0)</f>
        <v>0</v>
      </c>
      <c r="BJ371" s="17" t="s">
        <v>88</v>
      </c>
      <c r="BK371" s="157">
        <f>ROUND(I371*H371,2)</f>
        <v>37.229999999999997</v>
      </c>
      <c r="BL371" s="17" t="s">
        <v>252</v>
      </c>
      <c r="BM371" s="156" t="s">
        <v>542</v>
      </c>
    </row>
    <row r="372" spans="1:65" s="13" customFormat="1" ht="11.25">
      <c r="B372" s="158"/>
      <c r="D372" s="159" t="s">
        <v>164</v>
      </c>
      <c r="E372" s="160" t="s">
        <v>1</v>
      </c>
      <c r="F372" s="161" t="s">
        <v>543</v>
      </c>
      <c r="H372" s="160" t="s">
        <v>1</v>
      </c>
      <c r="L372" s="158"/>
      <c r="M372" s="162"/>
      <c r="N372" s="163"/>
      <c r="O372" s="163"/>
      <c r="P372" s="163"/>
      <c r="Q372" s="163"/>
      <c r="R372" s="163"/>
      <c r="S372" s="163"/>
      <c r="T372" s="164"/>
      <c r="AT372" s="160" t="s">
        <v>164</v>
      </c>
      <c r="AU372" s="160" t="s">
        <v>88</v>
      </c>
      <c r="AV372" s="13" t="s">
        <v>83</v>
      </c>
      <c r="AW372" s="13" t="s">
        <v>34</v>
      </c>
      <c r="AX372" s="13" t="s">
        <v>78</v>
      </c>
      <c r="AY372" s="160" t="s">
        <v>156</v>
      </c>
    </row>
    <row r="373" spans="1:65" s="14" customFormat="1" ht="11.25">
      <c r="B373" s="165"/>
      <c r="D373" s="159" t="s">
        <v>164</v>
      </c>
      <c r="E373" s="166" t="s">
        <v>1</v>
      </c>
      <c r="F373" s="167" t="s">
        <v>544</v>
      </c>
      <c r="H373" s="168">
        <v>10.95</v>
      </c>
      <c r="L373" s="165"/>
      <c r="M373" s="169"/>
      <c r="N373" s="170"/>
      <c r="O373" s="170"/>
      <c r="P373" s="170"/>
      <c r="Q373" s="170"/>
      <c r="R373" s="170"/>
      <c r="S373" s="170"/>
      <c r="T373" s="171"/>
      <c r="AT373" s="166" t="s">
        <v>164</v>
      </c>
      <c r="AU373" s="166" t="s">
        <v>88</v>
      </c>
      <c r="AV373" s="14" t="s">
        <v>88</v>
      </c>
      <c r="AW373" s="14" t="s">
        <v>34</v>
      </c>
      <c r="AX373" s="14" t="s">
        <v>83</v>
      </c>
      <c r="AY373" s="166" t="s">
        <v>156</v>
      </c>
    </row>
    <row r="374" spans="1:65" s="2" customFormat="1" ht="16.5" customHeight="1">
      <c r="A374" s="30"/>
      <c r="B374" s="144"/>
      <c r="C374" s="179" t="s">
        <v>545</v>
      </c>
      <c r="D374" s="179" t="s">
        <v>203</v>
      </c>
      <c r="E374" s="180" t="s">
        <v>546</v>
      </c>
      <c r="F374" s="181" t="s">
        <v>547</v>
      </c>
      <c r="G374" s="182" t="s">
        <v>98</v>
      </c>
      <c r="H374" s="183">
        <v>12.593</v>
      </c>
      <c r="I374" s="184">
        <v>2.81</v>
      </c>
      <c r="J374" s="184">
        <f>ROUND(I374*H374,2)</f>
        <v>35.39</v>
      </c>
      <c r="K374" s="185"/>
      <c r="L374" s="186"/>
      <c r="M374" s="187" t="s">
        <v>1</v>
      </c>
      <c r="N374" s="188" t="s">
        <v>44</v>
      </c>
      <c r="O374" s="154">
        <v>0</v>
      </c>
      <c r="P374" s="154">
        <f>O374*H374</f>
        <v>0</v>
      </c>
      <c r="Q374" s="154">
        <v>3.7499999999999999E-3</v>
      </c>
      <c r="R374" s="154">
        <f>Q374*H374</f>
        <v>4.7223749999999995E-2</v>
      </c>
      <c r="S374" s="154">
        <v>0</v>
      </c>
      <c r="T374" s="155">
        <f>S374*H374</f>
        <v>0</v>
      </c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R374" s="156" t="s">
        <v>346</v>
      </c>
      <c r="AT374" s="156" t="s">
        <v>203</v>
      </c>
      <c r="AU374" s="156" t="s">
        <v>88</v>
      </c>
      <c r="AY374" s="17" t="s">
        <v>156</v>
      </c>
      <c r="BE374" s="157">
        <f>IF(N374="základná",J374,0)</f>
        <v>0</v>
      </c>
      <c r="BF374" s="157">
        <f>IF(N374="znížená",J374,0)</f>
        <v>35.39</v>
      </c>
      <c r="BG374" s="157">
        <f>IF(N374="zákl. prenesená",J374,0)</f>
        <v>0</v>
      </c>
      <c r="BH374" s="157">
        <f>IF(N374="zníž. prenesená",J374,0)</f>
        <v>0</v>
      </c>
      <c r="BI374" s="157">
        <f>IF(N374="nulová",J374,0)</f>
        <v>0</v>
      </c>
      <c r="BJ374" s="17" t="s">
        <v>88</v>
      </c>
      <c r="BK374" s="157">
        <f>ROUND(I374*H374,2)</f>
        <v>35.39</v>
      </c>
      <c r="BL374" s="17" t="s">
        <v>252</v>
      </c>
      <c r="BM374" s="156" t="s">
        <v>548</v>
      </c>
    </row>
    <row r="375" spans="1:65" s="14" customFormat="1" ht="11.25">
      <c r="B375" s="165"/>
      <c r="D375" s="159" t="s">
        <v>164</v>
      </c>
      <c r="F375" s="167" t="s">
        <v>549</v>
      </c>
      <c r="H375" s="168">
        <v>12.593</v>
      </c>
      <c r="L375" s="165"/>
      <c r="M375" s="169"/>
      <c r="N375" s="170"/>
      <c r="O375" s="170"/>
      <c r="P375" s="170"/>
      <c r="Q375" s="170"/>
      <c r="R375" s="170"/>
      <c r="S375" s="170"/>
      <c r="T375" s="171"/>
      <c r="AT375" s="166" t="s">
        <v>164</v>
      </c>
      <c r="AU375" s="166" t="s">
        <v>88</v>
      </c>
      <c r="AV375" s="14" t="s">
        <v>88</v>
      </c>
      <c r="AW375" s="14" t="s">
        <v>3</v>
      </c>
      <c r="AX375" s="14" t="s">
        <v>83</v>
      </c>
      <c r="AY375" s="166" t="s">
        <v>156</v>
      </c>
    </row>
    <row r="376" spans="1:65" s="2" customFormat="1" ht="24.2" customHeight="1">
      <c r="A376" s="30"/>
      <c r="B376" s="144"/>
      <c r="C376" s="145" t="s">
        <v>550</v>
      </c>
      <c r="D376" s="145" t="s">
        <v>158</v>
      </c>
      <c r="E376" s="146" t="s">
        <v>551</v>
      </c>
      <c r="F376" s="147" t="s">
        <v>552</v>
      </c>
      <c r="G376" s="148" t="s">
        <v>98</v>
      </c>
      <c r="H376" s="149">
        <v>261.76</v>
      </c>
      <c r="I376" s="150">
        <v>3.96</v>
      </c>
      <c r="J376" s="150">
        <f>ROUND(I376*H376,2)</f>
        <v>1036.57</v>
      </c>
      <c r="K376" s="151"/>
      <c r="L376" s="31"/>
      <c r="M376" s="152" t="s">
        <v>1</v>
      </c>
      <c r="N376" s="153" t="s">
        <v>44</v>
      </c>
      <c r="O376" s="154">
        <v>0.21099999999999999</v>
      </c>
      <c r="P376" s="154">
        <f>O376*H376</f>
        <v>55.231359999999995</v>
      </c>
      <c r="Q376" s="154">
        <v>5.4000000000000001E-4</v>
      </c>
      <c r="R376" s="154">
        <f>Q376*H376</f>
        <v>0.14135039999999999</v>
      </c>
      <c r="S376" s="154">
        <v>0</v>
      </c>
      <c r="T376" s="155">
        <f>S376*H376</f>
        <v>0</v>
      </c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R376" s="156" t="s">
        <v>252</v>
      </c>
      <c r="AT376" s="156" t="s">
        <v>158</v>
      </c>
      <c r="AU376" s="156" t="s">
        <v>88</v>
      </c>
      <c r="AY376" s="17" t="s">
        <v>156</v>
      </c>
      <c r="BE376" s="157">
        <f>IF(N376="základná",J376,0)</f>
        <v>0</v>
      </c>
      <c r="BF376" s="157">
        <f>IF(N376="znížená",J376,0)</f>
        <v>1036.57</v>
      </c>
      <c r="BG376" s="157">
        <f>IF(N376="zákl. prenesená",J376,0)</f>
        <v>0</v>
      </c>
      <c r="BH376" s="157">
        <f>IF(N376="zníž. prenesená",J376,0)</f>
        <v>0</v>
      </c>
      <c r="BI376" s="157">
        <f>IF(N376="nulová",J376,0)</f>
        <v>0</v>
      </c>
      <c r="BJ376" s="17" t="s">
        <v>88</v>
      </c>
      <c r="BK376" s="157">
        <f>ROUND(I376*H376,2)</f>
        <v>1036.57</v>
      </c>
      <c r="BL376" s="17" t="s">
        <v>252</v>
      </c>
      <c r="BM376" s="156" t="s">
        <v>553</v>
      </c>
    </row>
    <row r="377" spans="1:65" s="14" customFormat="1" ht="11.25">
      <c r="B377" s="165"/>
      <c r="D377" s="159" t="s">
        <v>164</v>
      </c>
      <c r="E377" s="166" t="s">
        <v>1</v>
      </c>
      <c r="F377" s="167" t="s">
        <v>554</v>
      </c>
      <c r="H377" s="168">
        <v>250.56</v>
      </c>
      <c r="L377" s="165"/>
      <c r="M377" s="169"/>
      <c r="N377" s="170"/>
      <c r="O377" s="170"/>
      <c r="P377" s="170"/>
      <c r="Q377" s="170"/>
      <c r="R377" s="170"/>
      <c r="S377" s="170"/>
      <c r="T377" s="171"/>
      <c r="AT377" s="166" t="s">
        <v>164</v>
      </c>
      <c r="AU377" s="166" t="s">
        <v>88</v>
      </c>
      <c r="AV377" s="14" t="s">
        <v>88</v>
      </c>
      <c r="AW377" s="14" t="s">
        <v>34</v>
      </c>
      <c r="AX377" s="14" t="s">
        <v>78</v>
      </c>
      <c r="AY377" s="166" t="s">
        <v>156</v>
      </c>
    </row>
    <row r="378" spans="1:65" s="13" customFormat="1" ht="11.25">
      <c r="B378" s="158"/>
      <c r="D378" s="159" t="s">
        <v>164</v>
      </c>
      <c r="E378" s="160" t="s">
        <v>1</v>
      </c>
      <c r="F378" s="161" t="s">
        <v>555</v>
      </c>
      <c r="H378" s="160" t="s">
        <v>1</v>
      </c>
      <c r="L378" s="158"/>
      <c r="M378" s="162"/>
      <c r="N378" s="163"/>
      <c r="O378" s="163"/>
      <c r="P378" s="163"/>
      <c r="Q378" s="163"/>
      <c r="R378" s="163"/>
      <c r="S378" s="163"/>
      <c r="T378" s="164"/>
      <c r="AT378" s="160" t="s">
        <v>164</v>
      </c>
      <c r="AU378" s="160" t="s">
        <v>88</v>
      </c>
      <c r="AV378" s="13" t="s">
        <v>83</v>
      </c>
      <c r="AW378" s="13" t="s">
        <v>34</v>
      </c>
      <c r="AX378" s="13" t="s">
        <v>78</v>
      </c>
      <c r="AY378" s="160" t="s">
        <v>156</v>
      </c>
    </row>
    <row r="379" spans="1:65" s="14" customFormat="1" ht="11.25">
      <c r="B379" s="165"/>
      <c r="D379" s="159" t="s">
        <v>164</v>
      </c>
      <c r="E379" s="166" t="s">
        <v>1</v>
      </c>
      <c r="F379" s="167" t="s">
        <v>556</v>
      </c>
      <c r="H379" s="168">
        <v>11.2</v>
      </c>
      <c r="L379" s="165"/>
      <c r="M379" s="169"/>
      <c r="N379" s="170"/>
      <c r="O379" s="170"/>
      <c r="P379" s="170"/>
      <c r="Q379" s="170"/>
      <c r="R379" s="170"/>
      <c r="S379" s="170"/>
      <c r="T379" s="171"/>
      <c r="AT379" s="166" t="s">
        <v>164</v>
      </c>
      <c r="AU379" s="166" t="s">
        <v>88</v>
      </c>
      <c r="AV379" s="14" t="s">
        <v>88</v>
      </c>
      <c r="AW379" s="14" t="s">
        <v>34</v>
      </c>
      <c r="AX379" s="14" t="s">
        <v>78</v>
      </c>
      <c r="AY379" s="166" t="s">
        <v>156</v>
      </c>
    </row>
    <row r="380" spans="1:65" s="15" customFormat="1" ht="11.25">
      <c r="B380" s="172"/>
      <c r="D380" s="159" t="s">
        <v>164</v>
      </c>
      <c r="E380" s="173" t="s">
        <v>1</v>
      </c>
      <c r="F380" s="174" t="s">
        <v>172</v>
      </c>
      <c r="H380" s="175">
        <v>261.76</v>
      </c>
      <c r="L380" s="172"/>
      <c r="M380" s="176"/>
      <c r="N380" s="177"/>
      <c r="O380" s="177"/>
      <c r="P380" s="177"/>
      <c r="Q380" s="177"/>
      <c r="R380" s="177"/>
      <c r="S380" s="177"/>
      <c r="T380" s="178"/>
      <c r="AT380" s="173" t="s">
        <v>164</v>
      </c>
      <c r="AU380" s="173" t="s">
        <v>88</v>
      </c>
      <c r="AV380" s="15" t="s">
        <v>162</v>
      </c>
      <c r="AW380" s="15" t="s">
        <v>34</v>
      </c>
      <c r="AX380" s="15" t="s">
        <v>83</v>
      </c>
      <c r="AY380" s="173" t="s">
        <v>156</v>
      </c>
    </row>
    <row r="381" spans="1:65" s="2" customFormat="1" ht="16.5" customHeight="1">
      <c r="A381" s="30"/>
      <c r="B381" s="144"/>
      <c r="C381" s="179" t="s">
        <v>557</v>
      </c>
      <c r="D381" s="179" t="s">
        <v>203</v>
      </c>
      <c r="E381" s="180" t="s">
        <v>558</v>
      </c>
      <c r="F381" s="181" t="s">
        <v>559</v>
      </c>
      <c r="G381" s="182" t="s">
        <v>98</v>
      </c>
      <c r="H381" s="183">
        <v>301.024</v>
      </c>
      <c r="I381" s="184">
        <v>4.7</v>
      </c>
      <c r="J381" s="184">
        <f>ROUND(I381*H381,2)</f>
        <v>1414.81</v>
      </c>
      <c r="K381" s="185"/>
      <c r="L381" s="186"/>
      <c r="M381" s="187" t="s">
        <v>1</v>
      </c>
      <c r="N381" s="188" t="s">
        <v>44</v>
      </c>
      <c r="O381" s="154">
        <v>0</v>
      </c>
      <c r="P381" s="154">
        <f>O381*H381</f>
        <v>0</v>
      </c>
      <c r="Q381" s="154">
        <v>4.4999999999999997E-3</v>
      </c>
      <c r="R381" s="154">
        <f>Q381*H381</f>
        <v>1.3546079999999998</v>
      </c>
      <c r="S381" s="154">
        <v>0</v>
      </c>
      <c r="T381" s="155">
        <f>S381*H381</f>
        <v>0</v>
      </c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R381" s="156" t="s">
        <v>346</v>
      </c>
      <c r="AT381" s="156" t="s">
        <v>203</v>
      </c>
      <c r="AU381" s="156" t="s">
        <v>88</v>
      </c>
      <c r="AY381" s="17" t="s">
        <v>156</v>
      </c>
      <c r="BE381" s="157">
        <f>IF(N381="základná",J381,0)</f>
        <v>0</v>
      </c>
      <c r="BF381" s="157">
        <f>IF(N381="znížená",J381,0)</f>
        <v>1414.81</v>
      </c>
      <c r="BG381" s="157">
        <f>IF(N381="zákl. prenesená",J381,0)</f>
        <v>0</v>
      </c>
      <c r="BH381" s="157">
        <f>IF(N381="zníž. prenesená",J381,0)</f>
        <v>0</v>
      </c>
      <c r="BI381" s="157">
        <f>IF(N381="nulová",J381,0)</f>
        <v>0</v>
      </c>
      <c r="BJ381" s="17" t="s">
        <v>88</v>
      </c>
      <c r="BK381" s="157">
        <f>ROUND(I381*H381,2)</f>
        <v>1414.81</v>
      </c>
      <c r="BL381" s="17" t="s">
        <v>252</v>
      </c>
      <c r="BM381" s="156" t="s">
        <v>560</v>
      </c>
    </row>
    <row r="382" spans="1:65" s="14" customFormat="1" ht="11.25">
      <c r="B382" s="165"/>
      <c r="D382" s="159" t="s">
        <v>164</v>
      </c>
      <c r="F382" s="167" t="s">
        <v>561</v>
      </c>
      <c r="H382" s="168">
        <v>301.024</v>
      </c>
      <c r="L382" s="165"/>
      <c r="M382" s="169"/>
      <c r="N382" s="170"/>
      <c r="O382" s="170"/>
      <c r="P382" s="170"/>
      <c r="Q382" s="170"/>
      <c r="R382" s="170"/>
      <c r="S382" s="170"/>
      <c r="T382" s="171"/>
      <c r="AT382" s="166" t="s">
        <v>164</v>
      </c>
      <c r="AU382" s="166" t="s">
        <v>88</v>
      </c>
      <c r="AV382" s="14" t="s">
        <v>88</v>
      </c>
      <c r="AW382" s="14" t="s">
        <v>3</v>
      </c>
      <c r="AX382" s="14" t="s">
        <v>83</v>
      </c>
      <c r="AY382" s="166" t="s">
        <v>156</v>
      </c>
    </row>
    <row r="383" spans="1:65" s="2" customFormat="1" ht="33" customHeight="1">
      <c r="A383" s="30"/>
      <c r="B383" s="144"/>
      <c r="C383" s="145" t="s">
        <v>562</v>
      </c>
      <c r="D383" s="145" t="s">
        <v>158</v>
      </c>
      <c r="E383" s="146" t="s">
        <v>563</v>
      </c>
      <c r="F383" s="147" t="s">
        <v>564</v>
      </c>
      <c r="G383" s="148" t="s">
        <v>98</v>
      </c>
      <c r="H383" s="149">
        <v>1.665</v>
      </c>
      <c r="I383" s="150">
        <v>1.87</v>
      </c>
      <c r="J383" s="150">
        <f>ROUND(I383*H383,2)</f>
        <v>3.11</v>
      </c>
      <c r="K383" s="151"/>
      <c r="L383" s="31"/>
      <c r="M383" s="152" t="s">
        <v>1</v>
      </c>
      <c r="N383" s="153" t="s">
        <v>44</v>
      </c>
      <c r="O383" s="154">
        <v>0.11011</v>
      </c>
      <c r="P383" s="154">
        <f>O383*H383</f>
        <v>0.18333315</v>
      </c>
      <c r="Q383" s="154">
        <v>0</v>
      </c>
      <c r="R383" s="154">
        <f>Q383*H383</f>
        <v>0</v>
      </c>
      <c r="S383" s="154">
        <v>0</v>
      </c>
      <c r="T383" s="155">
        <f>S383*H383</f>
        <v>0</v>
      </c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R383" s="156" t="s">
        <v>252</v>
      </c>
      <c r="AT383" s="156" t="s">
        <v>158</v>
      </c>
      <c r="AU383" s="156" t="s">
        <v>88</v>
      </c>
      <c r="AY383" s="17" t="s">
        <v>156</v>
      </c>
      <c r="BE383" s="157">
        <f>IF(N383="základná",J383,0)</f>
        <v>0</v>
      </c>
      <c r="BF383" s="157">
        <f>IF(N383="znížená",J383,0)</f>
        <v>3.11</v>
      </c>
      <c r="BG383" s="157">
        <f>IF(N383="zákl. prenesená",J383,0)</f>
        <v>0</v>
      </c>
      <c r="BH383" s="157">
        <f>IF(N383="zníž. prenesená",J383,0)</f>
        <v>0</v>
      </c>
      <c r="BI383" s="157">
        <f>IF(N383="nulová",J383,0)</f>
        <v>0</v>
      </c>
      <c r="BJ383" s="17" t="s">
        <v>88</v>
      </c>
      <c r="BK383" s="157">
        <f>ROUND(I383*H383,2)</f>
        <v>3.11</v>
      </c>
      <c r="BL383" s="17" t="s">
        <v>252</v>
      </c>
      <c r="BM383" s="156" t="s">
        <v>565</v>
      </c>
    </row>
    <row r="384" spans="1:65" s="13" customFormat="1" ht="11.25">
      <c r="B384" s="158"/>
      <c r="D384" s="159" t="s">
        <v>164</v>
      </c>
      <c r="E384" s="160" t="s">
        <v>1</v>
      </c>
      <c r="F384" s="161" t="s">
        <v>566</v>
      </c>
      <c r="H384" s="160" t="s">
        <v>1</v>
      </c>
      <c r="L384" s="158"/>
      <c r="M384" s="162"/>
      <c r="N384" s="163"/>
      <c r="O384" s="163"/>
      <c r="P384" s="163"/>
      <c r="Q384" s="163"/>
      <c r="R384" s="163"/>
      <c r="S384" s="163"/>
      <c r="T384" s="164"/>
      <c r="AT384" s="160" t="s">
        <v>164</v>
      </c>
      <c r="AU384" s="160" t="s">
        <v>88</v>
      </c>
      <c r="AV384" s="13" t="s">
        <v>83</v>
      </c>
      <c r="AW384" s="13" t="s">
        <v>34</v>
      </c>
      <c r="AX384" s="13" t="s">
        <v>78</v>
      </c>
      <c r="AY384" s="160" t="s">
        <v>156</v>
      </c>
    </row>
    <row r="385" spans="1:65" s="14" customFormat="1" ht="11.25">
      <c r="B385" s="165"/>
      <c r="D385" s="159" t="s">
        <v>164</v>
      </c>
      <c r="E385" s="166" t="s">
        <v>1</v>
      </c>
      <c r="F385" s="167" t="s">
        <v>567</v>
      </c>
      <c r="H385" s="168">
        <v>0.85499999999999998</v>
      </c>
      <c r="L385" s="165"/>
      <c r="M385" s="169"/>
      <c r="N385" s="170"/>
      <c r="O385" s="170"/>
      <c r="P385" s="170"/>
      <c r="Q385" s="170"/>
      <c r="R385" s="170"/>
      <c r="S385" s="170"/>
      <c r="T385" s="171"/>
      <c r="AT385" s="166" t="s">
        <v>164</v>
      </c>
      <c r="AU385" s="166" t="s">
        <v>88</v>
      </c>
      <c r="AV385" s="14" t="s">
        <v>88</v>
      </c>
      <c r="AW385" s="14" t="s">
        <v>34</v>
      </c>
      <c r="AX385" s="14" t="s">
        <v>78</v>
      </c>
      <c r="AY385" s="166" t="s">
        <v>156</v>
      </c>
    </row>
    <row r="386" spans="1:65" s="14" customFormat="1" ht="11.25">
      <c r="B386" s="165"/>
      <c r="D386" s="159" t="s">
        <v>164</v>
      </c>
      <c r="E386" s="166" t="s">
        <v>1</v>
      </c>
      <c r="F386" s="167" t="s">
        <v>568</v>
      </c>
      <c r="H386" s="168">
        <v>0.81</v>
      </c>
      <c r="L386" s="165"/>
      <c r="M386" s="169"/>
      <c r="N386" s="170"/>
      <c r="O386" s="170"/>
      <c r="P386" s="170"/>
      <c r="Q386" s="170"/>
      <c r="R386" s="170"/>
      <c r="S386" s="170"/>
      <c r="T386" s="171"/>
      <c r="AT386" s="166" t="s">
        <v>164</v>
      </c>
      <c r="AU386" s="166" t="s">
        <v>88</v>
      </c>
      <c r="AV386" s="14" t="s">
        <v>88</v>
      </c>
      <c r="AW386" s="14" t="s">
        <v>34</v>
      </c>
      <c r="AX386" s="14" t="s">
        <v>78</v>
      </c>
      <c r="AY386" s="166" t="s">
        <v>156</v>
      </c>
    </row>
    <row r="387" spans="1:65" s="15" customFormat="1" ht="11.25">
      <c r="B387" s="172"/>
      <c r="D387" s="159" t="s">
        <v>164</v>
      </c>
      <c r="E387" s="173" t="s">
        <v>1</v>
      </c>
      <c r="F387" s="174" t="s">
        <v>172</v>
      </c>
      <c r="H387" s="175">
        <v>1.665</v>
      </c>
      <c r="L387" s="172"/>
      <c r="M387" s="176"/>
      <c r="N387" s="177"/>
      <c r="O387" s="177"/>
      <c r="P387" s="177"/>
      <c r="Q387" s="177"/>
      <c r="R387" s="177"/>
      <c r="S387" s="177"/>
      <c r="T387" s="178"/>
      <c r="AT387" s="173" t="s">
        <v>164</v>
      </c>
      <c r="AU387" s="173" t="s">
        <v>88</v>
      </c>
      <c r="AV387" s="15" t="s">
        <v>162</v>
      </c>
      <c r="AW387" s="15" t="s">
        <v>34</v>
      </c>
      <c r="AX387" s="15" t="s">
        <v>83</v>
      </c>
      <c r="AY387" s="173" t="s">
        <v>156</v>
      </c>
    </row>
    <row r="388" spans="1:65" s="2" customFormat="1" ht="24.2" customHeight="1">
      <c r="A388" s="30"/>
      <c r="B388" s="144"/>
      <c r="C388" s="179" t="s">
        <v>569</v>
      </c>
      <c r="D388" s="179" t="s">
        <v>203</v>
      </c>
      <c r="E388" s="180" t="s">
        <v>570</v>
      </c>
      <c r="F388" s="181" t="s">
        <v>571</v>
      </c>
      <c r="G388" s="182" t="s">
        <v>572</v>
      </c>
      <c r="H388" s="183">
        <v>2.5649999999999999</v>
      </c>
      <c r="I388" s="184">
        <v>4.45</v>
      </c>
      <c r="J388" s="184">
        <f>ROUND(I388*H388,2)</f>
        <v>11.41</v>
      </c>
      <c r="K388" s="185"/>
      <c r="L388" s="186"/>
      <c r="M388" s="187" t="s">
        <v>1</v>
      </c>
      <c r="N388" s="188" t="s">
        <v>44</v>
      </c>
      <c r="O388" s="154">
        <v>0</v>
      </c>
      <c r="P388" s="154">
        <f>O388*H388</f>
        <v>0</v>
      </c>
      <c r="Q388" s="154">
        <v>1E-3</v>
      </c>
      <c r="R388" s="154">
        <f>Q388*H388</f>
        <v>2.565E-3</v>
      </c>
      <c r="S388" s="154">
        <v>0</v>
      </c>
      <c r="T388" s="155">
        <f>S388*H388</f>
        <v>0</v>
      </c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R388" s="156" t="s">
        <v>346</v>
      </c>
      <c r="AT388" s="156" t="s">
        <v>203</v>
      </c>
      <c r="AU388" s="156" t="s">
        <v>88</v>
      </c>
      <c r="AY388" s="17" t="s">
        <v>156</v>
      </c>
      <c r="BE388" s="157">
        <f>IF(N388="základná",J388,0)</f>
        <v>0</v>
      </c>
      <c r="BF388" s="157">
        <f>IF(N388="znížená",J388,0)</f>
        <v>11.41</v>
      </c>
      <c r="BG388" s="157">
        <f>IF(N388="zákl. prenesená",J388,0)</f>
        <v>0</v>
      </c>
      <c r="BH388" s="157">
        <f>IF(N388="zníž. prenesená",J388,0)</f>
        <v>0</v>
      </c>
      <c r="BI388" s="157">
        <f>IF(N388="nulová",J388,0)</f>
        <v>0</v>
      </c>
      <c r="BJ388" s="17" t="s">
        <v>88</v>
      </c>
      <c r="BK388" s="157">
        <f>ROUND(I388*H388,2)</f>
        <v>11.41</v>
      </c>
      <c r="BL388" s="17" t="s">
        <v>252</v>
      </c>
      <c r="BM388" s="156" t="s">
        <v>573</v>
      </c>
    </row>
    <row r="389" spans="1:65" s="14" customFormat="1" ht="11.25">
      <c r="B389" s="165"/>
      <c r="D389" s="159" t="s">
        <v>164</v>
      </c>
      <c r="F389" s="167" t="s">
        <v>574</v>
      </c>
      <c r="H389" s="168">
        <v>2.5649999999999999</v>
      </c>
      <c r="L389" s="165"/>
      <c r="M389" s="169"/>
      <c r="N389" s="170"/>
      <c r="O389" s="170"/>
      <c r="P389" s="170"/>
      <c r="Q389" s="170"/>
      <c r="R389" s="170"/>
      <c r="S389" s="170"/>
      <c r="T389" s="171"/>
      <c r="AT389" s="166" t="s">
        <v>164</v>
      </c>
      <c r="AU389" s="166" t="s">
        <v>88</v>
      </c>
      <c r="AV389" s="14" t="s">
        <v>88</v>
      </c>
      <c r="AW389" s="14" t="s">
        <v>3</v>
      </c>
      <c r="AX389" s="14" t="s">
        <v>83</v>
      </c>
      <c r="AY389" s="166" t="s">
        <v>156</v>
      </c>
    </row>
    <row r="390" spans="1:65" s="2" customFormat="1" ht="24.2" customHeight="1">
      <c r="A390" s="30"/>
      <c r="B390" s="144"/>
      <c r="C390" s="179" t="s">
        <v>575</v>
      </c>
      <c r="D390" s="179" t="s">
        <v>203</v>
      </c>
      <c r="E390" s="180" t="s">
        <v>576</v>
      </c>
      <c r="F390" s="181" t="s">
        <v>577</v>
      </c>
      <c r="G390" s="182" t="s">
        <v>218</v>
      </c>
      <c r="H390" s="183">
        <v>5.5</v>
      </c>
      <c r="I390" s="184">
        <v>1.8</v>
      </c>
      <c r="J390" s="184">
        <f>ROUND(I390*H390,2)</f>
        <v>9.9</v>
      </c>
      <c r="K390" s="185"/>
      <c r="L390" s="186"/>
      <c r="M390" s="187" t="s">
        <v>1</v>
      </c>
      <c r="N390" s="188" t="s">
        <v>44</v>
      </c>
      <c r="O390" s="154">
        <v>0</v>
      </c>
      <c r="P390" s="154">
        <f>O390*H390</f>
        <v>0</v>
      </c>
      <c r="Q390" s="154">
        <v>5.0000000000000002E-5</v>
      </c>
      <c r="R390" s="154">
        <f>Q390*H390</f>
        <v>2.7500000000000002E-4</v>
      </c>
      <c r="S390" s="154">
        <v>0</v>
      </c>
      <c r="T390" s="155">
        <f>S390*H390</f>
        <v>0</v>
      </c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R390" s="156" t="s">
        <v>346</v>
      </c>
      <c r="AT390" s="156" t="s">
        <v>203</v>
      </c>
      <c r="AU390" s="156" t="s">
        <v>88</v>
      </c>
      <c r="AY390" s="17" t="s">
        <v>156</v>
      </c>
      <c r="BE390" s="157">
        <f>IF(N390="základná",J390,0)</f>
        <v>0</v>
      </c>
      <c r="BF390" s="157">
        <f>IF(N390="znížená",J390,0)</f>
        <v>9.9</v>
      </c>
      <c r="BG390" s="157">
        <f>IF(N390="zákl. prenesená",J390,0)</f>
        <v>0</v>
      </c>
      <c r="BH390" s="157">
        <f>IF(N390="zníž. prenesená",J390,0)</f>
        <v>0</v>
      </c>
      <c r="BI390" s="157">
        <f>IF(N390="nulová",J390,0)</f>
        <v>0</v>
      </c>
      <c r="BJ390" s="17" t="s">
        <v>88</v>
      </c>
      <c r="BK390" s="157">
        <f>ROUND(I390*H390,2)</f>
        <v>9.9</v>
      </c>
      <c r="BL390" s="17" t="s">
        <v>252</v>
      </c>
      <c r="BM390" s="156" t="s">
        <v>578</v>
      </c>
    </row>
    <row r="391" spans="1:65" s="14" customFormat="1" ht="11.25">
      <c r="B391" s="165"/>
      <c r="D391" s="159" t="s">
        <v>164</v>
      </c>
      <c r="E391" s="166" t="s">
        <v>1</v>
      </c>
      <c r="F391" s="167" t="s">
        <v>579</v>
      </c>
      <c r="H391" s="168">
        <v>5.5</v>
      </c>
      <c r="L391" s="165"/>
      <c r="M391" s="169"/>
      <c r="N391" s="170"/>
      <c r="O391" s="170"/>
      <c r="P391" s="170"/>
      <c r="Q391" s="170"/>
      <c r="R391" s="170"/>
      <c r="S391" s="170"/>
      <c r="T391" s="171"/>
      <c r="AT391" s="166" t="s">
        <v>164</v>
      </c>
      <c r="AU391" s="166" t="s">
        <v>88</v>
      </c>
      <c r="AV391" s="14" t="s">
        <v>88</v>
      </c>
      <c r="AW391" s="14" t="s">
        <v>34</v>
      </c>
      <c r="AX391" s="14" t="s">
        <v>83</v>
      </c>
      <c r="AY391" s="166" t="s">
        <v>156</v>
      </c>
    </row>
    <row r="392" spans="1:65" s="2" customFormat="1" ht="24.2" customHeight="1">
      <c r="A392" s="30"/>
      <c r="B392" s="144"/>
      <c r="C392" s="145" t="s">
        <v>580</v>
      </c>
      <c r="D392" s="145" t="s">
        <v>158</v>
      </c>
      <c r="E392" s="146" t="s">
        <v>581</v>
      </c>
      <c r="F392" s="147" t="s">
        <v>582</v>
      </c>
      <c r="G392" s="148" t="s">
        <v>98</v>
      </c>
      <c r="H392" s="149">
        <v>14.3</v>
      </c>
      <c r="I392" s="150">
        <v>2.0299999999999998</v>
      </c>
      <c r="J392" s="150">
        <f>ROUND(I392*H392,2)</f>
        <v>29.03</v>
      </c>
      <c r="K392" s="151"/>
      <c r="L392" s="31"/>
      <c r="M392" s="152" t="s">
        <v>1</v>
      </c>
      <c r="N392" s="153" t="s">
        <v>44</v>
      </c>
      <c r="O392" s="154">
        <v>0.12010999999999999</v>
      </c>
      <c r="P392" s="154">
        <f>O392*H392</f>
        <v>1.717573</v>
      </c>
      <c r="Q392" s="154">
        <v>0</v>
      </c>
      <c r="R392" s="154">
        <f>Q392*H392</f>
        <v>0</v>
      </c>
      <c r="S392" s="154">
        <v>0</v>
      </c>
      <c r="T392" s="155">
        <f>S392*H392</f>
        <v>0</v>
      </c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R392" s="156" t="s">
        <v>252</v>
      </c>
      <c r="AT392" s="156" t="s">
        <v>158</v>
      </c>
      <c r="AU392" s="156" t="s">
        <v>88</v>
      </c>
      <c r="AY392" s="17" t="s">
        <v>156</v>
      </c>
      <c r="BE392" s="157">
        <f>IF(N392="základná",J392,0)</f>
        <v>0</v>
      </c>
      <c r="BF392" s="157">
        <f>IF(N392="znížená",J392,0)</f>
        <v>29.03</v>
      </c>
      <c r="BG392" s="157">
        <f>IF(N392="zákl. prenesená",J392,0)</f>
        <v>0</v>
      </c>
      <c r="BH392" s="157">
        <f>IF(N392="zníž. prenesená",J392,0)</f>
        <v>0</v>
      </c>
      <c r="BI392" s="157">
        <f>IF(N392="nulová",J392,0)</f>
        <v>0</v>
      </c>
      <c r="BJ392" s="17" t="s">
        <v>88</v>
      </c>
      <c r="BK392" s="157">
        <f>ROUND(I392*H392,2)</f>
        <v>29.03</v>
      </c>
      <c r="BL392" s="17" t="s">
        <v>252</v>
      </c>
      <c r="BM392" s="156" t="s">
        <v>583</v>
      </c>
    </row>
    <row r="393" spans="1:65" s="14" customFormat="1" ht="11.25">
      <c r="B393" s="165"/>
      <c r="D393" s="159" t="s">
        <v>164</v>
      </c>
      <c r="E393" s="166" t="s">
        <v>1</v>
      </c>
      <c r="F393" s="167" t="s">
        <v>584</v>
      </c>
      <c r="H393" s="168">
        <v>7.02</v>
      </c>
      <c r="L393" s="165"/>
      <c r="M393" s="169"/>
      <c r="N393" s="170"/>
      <c r="O393" s="170"/>
      <c r="P393" s="170"/>
      <c r="Q393" s="170"/>
      <c r="R393" s="170"/>
      <c r="S393" s="170"/>
      <c r="T393" s="171"/>
      <c r="AT393" s="166" t="s">
        <v>164</v>
      </c>
      <c r="AU393" s="166" t="s">
        <v>88</v>
      </c>
      <c r="AV393" s="14" t="s">
        <v>88</v>
      </c>
      <c r="AW393" s="14" t="s">
        <v>34</v>
      </c>
      <c r="AX393" s="14" t="s">
        <v>78</v>
      </c>
      <c r="AY393" s="166" t="s">
        <v>156</v>
      </c>
    </row>
    <row r="394" spans="1:65" s="14" customFormat="1" ht="11.25">
      <c r="B394" s="165"/>
      <c r="D394" s="159" t="s">
        <v>164</v>
      </c>
      <c r="E394" s="166" t="s">
        <v>1</v>
      </c>
      <c r="F394" s="167" t="s">
        <v>585</v>
      </c>
      <c r="H394" s="168">
        <v>7.28</v>
      </c>
      <c r="L394" s="165"/>
      <c r="M394" s="169"/>
      <c r="N394" s="170"/>
      <c r="O394" s="170"/>
      <c r="P394" s="170"/>
      <c r="Q394" s="170"/>
      <c r="R394" s="170"/>
      <c r="S394" s="170"/>
      <c r="T394" s="171"/>
      <c r="AT394" s="166" t="s">
        <v>164</v>
      </c>
      <c r="AU394" s="166" t="s">
        <v>88</v>
      </c>
      <c r="AV394" s="14" t="s">
        <v>88</v>
      </c>
      <c r="AW394" s="14" t="s">
        <v>34</v>
      </c>
      <c r="AX394" s="14" t="s">
        <v>78</v>
      </c>
      <c r="AY394" s="166" t="s">
        <v>156</v>
      </c>
    </row>
    <row r="395" spans="1:65" s="15" customFormat="1" ht="11.25">
      <c r="B395" s="172"/>
      <c r="D395" s="159" t="s">
        <v>164</v>
      </c>
      <c r="E395" s="173" t="s">
        <v>1</v>
      </c>
      <c r="F395" s="174" t="s">
        <v>172</v>
      </c>
      <c r="H395" s="175">
        <v>14.3</v>
      </c>
      <c r="L395" s="172"/>
      <c r="M395" s="176"/>
      <c r="N395" s="177"/>
      <c r="O395" s="177"/>
      <c r="P395" s="177"/>
      <c r="Q395" s="177"/>
      <c r="R395" s="177"/>
      <c r="S395" s="177"/>
      <c r="T395" s="178"/>
      <c r="AT395" s="173" t="s">
        <v>164</v>
      </c>
      <c r="AU395" s="173" t="s">
        <v>88</v>
      </c>
      <c r="AV395" s="15" t="s">
        <v>162</v>
      </c>
      <c r="AW395" s="15" t="s">
        <v>34</v>
      </c>
      <c r="AX395" s="15" t="s">
        <v>83</v>
      </c>
      <c r="AY395" s="173" t="s">
        <v>156</v>
      </c>
    </row>
    <row r="396" spans="1:65" s="2" customFormat="1" ht="24.2" customHeight="1">
      <c r="A396" s="30"/>
      <c r="B396" s="144"/>
      <c r="C396" s="179" t="s">
        <v>586</v>
      </c>
      <c r="D396" s="179" t="s">
        <v>203</v>
      </c>
      <c r="E396" s="180" t="s">
        <v>570</v>
      </c>
      <c r="F396" s="181" t="s">
        <v>571</v>
      </c>
      <c r="G396" s="182" t="s">
        <v>572</v>
      </c>
      <c r="H396" s="183">
        <v>21.45</v>
      </c>
      <c r="I396" s="184">
        <v>4.45</v>
      </c>
      <c r="J396" s="184">
        <f>ROUND(I396*H396,2)</f>
        <v>95.45</v>
      </c>
      <c r="K396" s="185"/>
      <c r="L396" s="186"/>
      <c r="M396" s="187" t="s">
        <v>1</v>
      </c>
      <c r="N396" s="188" t="s">
        <v>44</v>
      </c>
      <c r="O396" s="154">
        <v>0</v>
      </c>
      <c r="P396" s="154">
        <f>O396*H396</f>
        <v>0</v>
      </c>
      <c r="Q396" s="154">
        <v>1E-3</v>
      </c>
      <c r="R396" s="154">
        <f>Q396*H396</f>
        <v>2.145E-2</v>
      </c>
      <c r="S396" s="154">
        <v>0</v>
      </c>
      <c r="T396" s="155">
        <f>S396*H396</f>
        <v>0</v>
      </c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R396" s="156" t="s">
        <v>346</v>
      </c>
      <c r="AT396" s="156" t="s">
        <v>203</v>
      </c>
      <c r="AU396" s="156" t="s">
        <v>88</v>
      </c>
      <c r="AY396" s="17" t="s">
        <v>156</v>
      </c>
      <c r="BE396" s="157">
        <f>IF(N396="základná",J396,0)</f>
        <v>0</v>
      </c>
      <c r="BF396" s="157">
        <f>IF(N396="znížená",J396,0)</f>
        <v>95.45</v>
      </c>
      <c r="BG396" s="157">
        <f>IF(N396="zákl. prenesená",J396,0)</f>
        <v>0</v>
      </c>
      <c r="BH396" s="157">
        <f>IF(N396="zníž. prenesená",J396,0)</f>
        <v>0</v>
      </c>
      <c r="BI396" s="157">
        <f>IF(N396="nulová",J396,0)</f>
        <v>0</v>
      </c>
      <c r="BJ396" s="17" t="s">
        <v>88</v>
      </c>
      <c r="BK396" s="157">
        <f>ROUND(I396*H396,2)</f>
        <v>95.45</v>
      </c>
      <c r="BL396" s="17" t="s">
        <v>252</v>
      </c>
      <c r="BM396" s="156" t="s">
        <v>587</v>
      </c>
    </row>
    <row r="397" spans="1:65" s="14" customFormat="1" ht="11.25">
      <c r="B397" s="165"/>
      <c r="D397" s="159" t="s">
        <v>164</v>
      </c>
      <c r="F397" s="167" t="s">
        <v>588</v>
      </c>
      <c r="H397" s="168">
        <v>21.45</v>
      </c>
      <c r="L397" s="165"/>
      <c r="M397" s="169"/>
      <c r="N397" s="170"/>
      <c r="O397" s="170"/>
      <c r="P397" s="170"/>
      <c r="Q397" s="170"/>
      <c r="R397" s="170"/>
      <c r="S397" s="170"/>
      <c r="T397" s="171"/>
      <c r="AT397" s="166" t="s">
        <v>164</v>
      </c>
      <c r="AU397" s="166" t="s">
        <v>88</v>
      </c>
      <c r="AV397" s="14" t="s">
        <v>88</v>
      </c>
      <c r="AW397" s="14" t="s">
        <v>3</v>
      </c>
      <c r="AX397" s="14" t="s">
        <v>83</v>
      </c>
      <c r="AY397" s="166" t="s">
        <v>156</v>
      </c>
    </row>
    <row r="398" spans="1:65" s="2" customFormat="1" ht="24.2" customHeight="1">
      <c r="A398" s="30"/>
      <c r="B398" s="144"/>
      <c r="C398" s="179" t="s">
        <v>589</v>
      </c>
      <c r="D398" s="179" t="s">
        <v>203</v>
      </c>
      <c r="E398" s="180" t="s">
        <v>576</v>
      </c>
      <c r="F398" s="181" t="s">
        <v>577</v>
      </c>
      <c r="G398" s="182" t="s">
        <v>218</v>
      </c>
      <c r="H398" s="183">
        <v>10.4</v>
      </c>
      <c r="I398" s="184">
        <v>1.8</v>
      </c>
      <c r="J398" s="184">
        <f>ROUND(I398*H398,2)</f>
        <v>18.72</v>
      </c>
      <c r="K398" s="185"/>
      <c r="L398" s="186"/>
      <c r="M398" s="187" t="s">
        <v>1</v>
      </c>
      <c r="N398" s="188" t="s">
        <v>44</v>
      </c>
      <c r="O398" s="154">
        <v>0</v>
      </c>
      <c r="P398" s="154">
        <f>O398*H398</f>
        <v>0</v>
      </c>
      <c r="Q398" s="154">
        <v>5.0000000000000002E-5</v>
      </c>
      <c r="R398" s="154">
        <f>Q398*H398</f>
        <v>5.2000000000000006E-4</v>
      </c>
      <c r="S398" s="154">
        <v>0</v>
      </c>
      <c r="T398" s="155">
        <f>S398*H398</f>
        <v>0</v>
      </c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R398" s="156" t="s">
        <v>346</v>
      </c>
      <c r="AT398" s="156" t="s">
        <v>203</v>
      </c>
      <c r="AU398" s="156" t="s">
        <v>88</v>
      </c>
      <c r="AY398" s="17" t="s">
        <v>156</v>
      </c>
      <c r="BE398" s="157">
        <f>IF(N398="základná",J398,0)</f>
        <v>0</v>
      </c>
      <c r="BF398" s="157">
        <f>IF(N398="znížená",J398,0)</f>
        <v>18.72</v>
      </c>
      <c r="BG398" s="157">
        <f>IF(N398="zákl. prenesená",J398,0)</f>
        <v>0</v>
      </c>
      <c r="BH398" s="157">
        <f>IF(N398="zníž. prenesená",J398,0)</f>
        <v>0</v>
      </c>
      <c r="BI398" s="157">
        <f>IF(N398="nulová",J398,0)</f>
        <v>0</v>
      </c>
      <c r="BJ398" s="17" t="s">
        <v>88</v>
      </c>
      <c r="BK398" s="157">
        <f>ROUND(I398*H398,2)</f>
        <v>18.72</v>
      </c>
      <c r="BL398" s="17" t="s">
        <v>252</v>
      </c>
      <c r="BM398" s="156" t="s">
        <v>590</v>
      </c>
    </row>
    <row r="399" spans="1:65" s="14" customFormat="1" ht="11.25">
      <c r="B399" s="165"/>
      <c r="D399" s="159" t="s">
        <v>164</v>
      </c>
      <c r="E399" s="166" t="s">
        <v>1</v>
      </c>
      <c r="F399" s="167" t="s">
        <v>591</v>
      </c>
      <c r="H399" s="168">
        <v>10.4</v>
      </c>
      <c r="L399" s="165"/>
      <c r="M399" s="169"/>
      <c r="N399" s="170"/>
      <c r="O399" s="170"/>
      <c r="P399" s="170"/>
      <c r="Q399" s="170"/>
      <c r="R399" s="170"/>
      <c r="S399" s="170"/>
      <c r="T399" s="171"/>
      <c r="AT399" s="166" t="s">
        <v>164</v>
      </c>
      <c r="AU399" s="166" t="s">
        <v>88</v>
      </c>
      <c r="AV399" s="14" t="s">
        <v>88</v>
      </c>
      <c r="AW399" s="14" t="s">
        <v>34</v>
      </c>
      <c r="AX399" s="14" t="s">
        <v>83</v>
      </c>
      <c r="AY399" s="166" t="s">
        <v>156</v>
      </c>
    </row>
    <row r="400" spans="1:65" s="2" customFormat="1" ht="24.2" customHeight="1">
      <c r="A400" s="30"/>
      <c r="B400" s="144"/>
      <c r="C400" s="145" t="s">
        <v>592</v>
      </c>
      <c r="D400" s="145" t="s">
        <v>158</v>
      </c>
      <c r="E400" s="146" t="s">
        <v>593</v>
      </c>
      <c r="F400" s="147" t="s">
        <v>594</v>
      </c>
      <c r="G400" s="148" t="s">
        <v>206</v>
      </c>
      <c r="H400" s="149">
        <v>1.6060000000000001</v>
      </c>
      <c r="I400" s="150">
        <v>30.05</v>
      </c>
      <c r="J400" s="150">
        <f>ROUND(I400*H400,2)</f>
        <v>48.26</v>
      </c>
      <c r="K400" s="151"/>
      <c r="L400" s="31"/>
      <c r="M400" s="152" t="s">
        <v>1</v>
      </c>
      <c r="N400" s="153" t="s">
        <v>44</v>
      </c>
      <c r="O400" s="154">
        <v>1.579</v>
      </c>
      <c r="P400" s="154">
        <f>O400*H400</f>
        <v>2.5358740000000002</v>
      </c>
      <c r="Q400" s="154">
        <v>0</v>
      </c>
      <c r="R400" s="154">
        <f>Q400*H400</f>
        <v>0</v>
      </c>
      <c r="S400" s="154">
        <v>0</v>
      </c>
      <c r="T400" s="155">
        <f>S400*H400</f>
        <v>0</v>
      </c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R400" s="156" t="s">
        <v>252</v>
      </c>
      <c r="AT400" s="156" t="s">
        <v>158</v>
      </c>
      <c r="AU400" s="156" t="s">
        <v>88</v>
      </c>
      <c r="AY400" s="17" t="s">
        <v>156</v>
      </c>
      <c r="BE400" s="157">
        <f>IF(N400="základná",J400,0)</f>
        <v>0</v>
      </c>
      <c r="BF400" s="157">
        <f>IF(N400="znížená",J400,0)</f>
        <v>48.26</v>
      </c>
      <c r="BG400" s="157">
        <f>IF(N400="zákl. prenesená",J400,0)</f>
        <v>0</v>
      </c>
      <c r="BH400" s="157">
        <f>IF(N400="zníž. prenesená",J400,0)</f>
        <v>0</v>
      </c>
      <c r="BI400" s="157">
        <f>IF(N400="nulová",J400,0)</f>
        <v>0</v>
      </c>
      <c r="BJ400" s="17" t="s">
        <v>88</v>
      </c>
      <c r="BK400" s="157">
        <f>ROUND(I400*H400,2)</f>
        <v>48.26</v>
      </c>
      <c r="BL400" s="17" t="s">
        <v>252</v>
      </c>
      <c r="BM400" s="156" t="s">
        <v>595</v>
      </c>
    </row>
    <row r="401" spans="1:65" s="12" customFormat="1" ht="22.9" customHeight="1">
      <c r="B401" s="132"/>
      <c r="D401" s="133" t="s">
        <v>77</v>
      </c>
      <c r="E401" s="142" t="s">
        <v>596</v>
      </c>
      <c r="F401" s="142" t="s">
        <v>597</v>
      </c>
      <c r="J401" s="143">
        <f>BK401</f>
        <v>5507.78</v>
      </c>
      <c r="L401" s="132"/>
      <c r="M401" s="136"/>
      <c r="N401" s="137"/>
      <c r="O401" s="137"/>
      <c r="P401" s="138">
        <f>SUM(P402:P410)</f>
        <v>42.5262064</v>
      </c>
      <c r="Q401" s="137"/>
      <c r="R401" s="138">
        <f>SUM(R402:R410)</f>
        <v>1.31829123</v>
      </c>
      <c r="S401" s="137"/>
      <c r="T401" s="139">
        <f>SUM(T402:T410)</f>
        <v>0</v>
      </c>
      <c r="AR401" s="133" t="s">
        <v>88</v>
      </c>
      <c r="AT401" s="140" t="s">
        <v>77</v>
      </c>
      <c r="AU401" s="140" t="s">
        <v>83</v>
      </c>
      <c r="AY401" s="133" t="s">
        <v>156</v>
      </c>
      <c r="BK401" s="141">
        <f>SUM(BK402:BK410)</f>
        <v>5507.78</v>
      </c>
    </row>
    <row r="402" spans="1:65" s="2" customFormat="1" ht="24.2" customHeight="1">
      <c r="A402" s="30"/>
      <c r="B402" s="144"/>
      <c r="C402" s="145" t="s">
        <v>598</v>
      </c>
      <c r="D402" s="145" t="s">
        <v>158</v>
      </c>
      <c r="E402" s="146" t="s">
        <v>599</v>
      </c>
      <c r="F402" s="147" t="s">
        <v>600</v>
      </c>
      <c r="G402" s="148" t="s">
        <v>98</v>
      </c>
      <c r="H402" s="149">
        <v>134.4</v>
      </c>
      <c r="I402" s="150">
        <v>4.9800000000000004</v>
      </c>
      <c r="J402" s="150">
        <f>ROUND(I402*H402,2)</f>
        <v>669.31</v>
      </c>
      <c r="K402" s="151"/>
      <c r="L402" s="31"/>
      <c r="M402" s="152" t="s">
        <v>1</v>
      </c>
      <c r="N402" s="153" t="s">
        <v>44</v>
      </c>
      <c r="O402" s="154">
        <v>0.20064100000000001</v>
      </c>
      <c r="P402" s="154">
        <f>O402*H402</f>
        <v>26.966150400000004</v>
      </c>
      <c r="Q402" s="154">
        <v>0</v>
      </c>
      <c r="R402" s="154">
        <f>Q402*H402</f>
        <v>0</v>
      </c>
      <c r="S402" s="154">
        <v>0</v>
      </c>
      <c r="T402" s="155">
        <f>S402*H402</f>
        <v>0</v>
      </c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R402" s="156" t="s">
        <v>252</v>
      </c>
      <c r="AT402" s="156" t="s">
        <v>158</v>
      </c>
      <c r="AU402" s="156" t="s">
        <v>88</v>
      </c>
      <c r="AY402" s="17" t="s">
        <v>156</v>
      </c>
      <c r="BE402" s="157">
        <f>IF(N402="základná",J402,0)</f>
        <v>0</v>
      </c>
      <c r="BF402" s="157">
        <f>IF(N402="znížená",J402,0)</f>
        <v>669.31</v>
      </c>
      <c r="BG402" s="157">
        <f>IF(N402="zákl. prenesená",J402,0)</f>
        <v>0</v>
      </c>
      <c r="BH402" s="157">
        <f>IF(N402="zníž. prenesená",J402,0)</f>
        <v>0</v>
      </c>
      <c r="BI402" s="157">
        <f>IF(N402="nulová",J402,0)</f>
        <v>0</v>
      </c>
      <c r="BJ402" s="17" t="s">
        <v>88</v>
      </c>
      <c r="BK402" s="157">
        <f>ROUND(I402*H402,2)</f>
        <v>669.31</v>
      </c>
      <c r="BL402" s="17" t="s">
        <v>252</v>
      </c>
      <c r="BM402" s="156" t="s">
        <v>601</v>
      </c>
    </row>
    <row r="403" spans="1:65" s="14" customFormat="1" ht="11.25">
      <c r="B403" s="165"/>
      <c r="D403" s="159" t="s">
        <v>164</v>
      </c>
      <c r="E403" s="166" t="s">
        <v>1</v>
      </c>
      <c r="F403" s="167" t="s">
        <v>602</v>
      </c>
      <c r="H403" s="168">
        <v>134.4</v>
      </c>
      <c r="L403" s="165"/>
      <c r="M403" s="169"/>
      <c r="N403" s="170"/>
      <c r="O403" s="170"/>
      <c r="P403" s="170"/>
      <c r="Q403" s="170"/>
      <c r="R403" s="170"/>
      <c r="S403" s="170"/>
      <c r="T403" s="171"/>
      <c r="AT403" s="166" t="s">
        <v>164</v>
      </c>
      <c r="AU403" s="166" t="s">
        <v>88</v>
      </c>
      <c r="AV403" s="14" t="s">
        <v>88</v>
      </c>
      <c r="AW403" s="14" t="s">
        <v>34</v>
      </c>
      <c r="AX403" s="14" t="s">
        <v>83</v>
      </c>
      <c r="AY403" s="166" t="s">
        <v>156</v>
      </c>
    </row>
    <row r="404" spans="1:65" s="2" customFormat="1" ht="37.9" customHeight="1">
      <c r="A404" s="30"/>
      <c r="B404" s="144"/>
      <c r="C404" s="179" t="s">
        <v>603</v>
      </c>
      <c r="D404" s="179" t="s">
        <v>203</v>
      </c>
      <c r="E404" s="180" t="s">
        <v>604</v>
      </c>
      <c r="F404" s="181" t="s">
        <v>605</v>
      </c>
      <c r="G404" s="182" t="s">
        <v>572</v>
      </c>
      <c r="H404" s="183">
        <v>974.4</v>
      </c>
      <c r="I404" s="184">
        <v>3.24</v>
      </c>
      <c r="J404" s="184">
        <f>ROUND(I404*H404,2)</f>
        <v>3157.06</v>
      </c>
      <c r="K404" s="185"/>
      <c r="L404" s="186"/>
      <c r="M404" s="187" t="s">
        <v>1</v>
      </c>
      <c r="N404" s="188" t="s">
        <v>44</v>
      </c>
      <c r="O404" s="154">
        <v>0</v>
      </c>
      <c r="P404" s="154">
        <f>O404*H404</f>
        <v>0</v>
      </c>
      <c r="Q404" s="154">
        <v>1E-3</v>
      </c>
      <c r="R404" s="154">
        <f>Q404*H404</f>
        <v>0.97440000000000004</v>
      </c>
      <c r="S404" s="154">
        <v>0</v>
      </c>
      <c r="T404" s="155">
        <f>S404*H404</f>
        <v>0</v>
      </c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R404" s="156" t="s">
        <v>346</v>
      </c>
      <c r="AT404" s="156" t="s">
        <v>203</v>
      </c>
      <c r="AU404" s="156" t="s">
        <v>88</v>
      </c>
      <c r="AY404" s="17" t="s">
        <v>156</v>
      </c>
      <c r="BE404" s="157">
        <f>IF(N404="základná",J404,0)</f>
        <v>0</v>
      </c>
      <c r="BF404" s="157">
        <f>IF(N404="znížená",J404,0)</f>
        <v>3157.06</v>
      </c>
      <c r="BG404" s="157">
        <f>IF(N404="zákl. prenesená",J404,0)</f>
        <v>0</v>
      </c>
      <c r="BH404" s="157">
        <f>IF(N404="zníž. prenesená",J404,0)</f>
        <v>0</v>
      </c>
      <c r="BI404" s="157">
        <f>IF(N404="nulová",J404,0)</f>
        <v>0</v>
      </c>
      <c r="BJ404" s="17" t="s">
        <v>88</v>
      </c>
      <c r="BK404" s="157">
        <f>ROUND(I404*H404,2)</f>
        <v>3157.06</v>
      </c>
      <c r="BL404" s="17" t="s">
        <v>252</v>
      </c>
      <c r="BM404" s="156" t="s">
        <v>606</v>
      </c>
    </row>
    <row r="405" spans="1:65" s="14" customFormat="1" ht="11.25">
      <c r="B405" s="165"/>
      <c r="D405" s="159" t="s">
        <v>164</v>
      </c>
      <c r="F405" s="167" t="s">
        <v>607</v>
      </c>
      <c r="H405" s="168">
        <v>974.4</v>
      </c>
      <c r="L405" s="165"/>
      <c r="M405" s="169"/>
      <c r="N405" s="170"/>
      <c r="O405" s="170"/>
      <c r="P405" s="170"/>
      <c r="Q405" s="170"/>
      <c r="R405" s="170"/>
      <c r="S405" s="170"/>
      <c r="T405" s="171"/>
      <c r="AT405" s="166" t="s">
        <v>164</v>
      </c>
      <c r="AU405" s="166" t="s">
        <v>88</v>
      </c>
      <c r="AV405" s="14" t="s">
        <v>88</v>
      </c>
      <c r="AW405" s="14" t="s">
        <v>3</v>
      </c>
      <c r="AX405" s="14" t="s">
        <v>83</v>
      </c>
      <c r="AY405" s="166" t="s">
        <v>156</v>
      </c>
    </row>
    <row r="406" spans="1:65" s="2" customFormat="1" ht="24.2" customHeight="1">
      <c r="A406" s="30"/>
      <c r="B406" s="144"/>
      <c r="C406" s="145" t="s">
        <v>608</v>
      </c>
      <c r="D406" s="145" t="s">
        <v>158</v>
      </c>
      <c r="E406" s="146" t="s">
        <v>609</v>
      </c>
      <c r="F406" s="147" t="s">
        <v>610</v>
      </c>
      <c r="G406" s="148" t="s">
        <v>98</v>
      </c>
      <c r="H406" s="149">
        <v>108.29</v>
      </c>
      <c r="I406" s="150">
        <v>1.77</v>
      </c>
      <c r="J406" s="150">
        <f>ROUND(I406*H406,2)</f>
        <v>191.67</v>
      </c>
      <c r="K406" s="151"/>
      <c r="L406" s="31"/>
      <c r="M406" s="152" t="s">
        <v>1</v>
      </c>
      <c r="N406" s="153" t="s">
        <v>44</v>
      </c>
      <c r="O406" s="154">
        <v>0.122</v>
      </c>
      <c r="P406" s="154">
        <f>O406*H406</f>
        <v>13.21138</v>
      </c>
      <c r="Q406" s="154">
        <v>0</v>
      </c>
      <c r="R406" s="154">
        <f>Q406*H406</f>
        <v>0</v>
      </c>
      <c r="S406" s="154">
        <v>0</v>
      </c>
      <c r="T406" s="155">
        <f>S406*H406</f>
        <v>0</v>
      </c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R406" s="156" t="s">
        <v>252</v>
      </c>
      <c r="AT406" s="156" t="s">
        <v>158</v>
      </c>
      <c r="AU406" s="156" t="s">
        <v>88</v>
      </c>
      <c r="AY406" s="17" t="s">
        <v>156</v>
      </c>
      <c r="BE406" s="157">
        <f>IF(N406="základná",J406,0)</f>
        <v>0</v>
      </c>
      <c r="BF406" s="157">
        <f>IF(N406="znížená",J406,0)</f>
        <v>191.67</v>
      </c>
      <c r="BG406" s="157">
        <f>IF(N406="zákl. prenesená",J406,0)</f>
        <v>0</v>
      </c>
      <c r="BH406" s="157">
        <f>IF(N406="zníž. prenesená",J406,0)</f>
        <v>0</v>
      </c>
      <c r="BI406" s="157">
        <f>IF(N406="nulová",J406,0)</f>
        <v>0</v>
      </c>
      <c r="BJ406" s="17" t="s">
        <v>88</v>
      </c>
      <c r="BK406" s="157">
        <f>ROUND(I406*H406,2)</f>
        <v>191.67</v>
      </c>
      <c r="BL406" s="17" t="s">
        <v>252</v>
      </c>
      <c r="BM406" s="156" t="s">
        <v>611</v>
      </c>
    </row>
    <row r="407" spans="1:65" s="2" customFormat="1" ht="24.2" customHeight="1">
      <c r="A407" s="30"/>
      <c r="B407" s="144"/>
      <c r="C407" s="179" t="s">
        <v>612</v>
      </c>
      <c r="D407" s="179" t="s">
        <v>203</v>
      </c>
      <c r="E407" s="180" t="s">
        <v>613</v>
      </c>
      <c r="F407" s="181" t="s">
        <v>614</v>
      </c>
      <c r="G407" s="182" t="s">
        <v>98</v>
      </c>
      <c r="H407" s="183">
        <v>227.40899999999999</v>
      </c>
      <c r="I407" s="184">
        <v>6.11</v>
      </c>
      <c r="J407" s="184">
        <f>ROUND(I407*H407,2)</f>
        <v>1389.47</v>
      </c>
      <c r="K407" s="185"/>
      <c r="L407" s="186"/>
      <c r="M407" s="187" t="s">
        <v>1</v>
      </c>
      <c r="N407" s="188" t="s">
        <v>44</v>
      </c>
      <c r="O407" s="154">
        <v>0</v>
      </c>
      <c r="P407" s="154">
        <f>O407*H407</f>
        <v>0</v>
      </c>
      <c r="Q407" s="154">
        <v>1.47E-3</v>
      </c>
      <c r="R407" s="154">
        <f>Q407*H407</f>
        <v>0.33429122999999999</v>
      </c>
      <c r="S407" s="154">
        <v>0</v>
      </c>
      <c r="T407" s="155">
        <f>S407*H407</f>
        <v>0</v>
      </c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R407" s="156" t="s">
        <v>346</v>
      </c>
      <c r="AT407" s="156" t="s">
        <v>203</v>
      </c>
      <c r="AU407" s="156" t="s">
        <v>88</v>
      </c>
      <c r="AY407" s="17" t="s">
        <v>156</v>
      </c>
      <c r="BE407" s="157">
        <f>IF(N407="základná",J407,0)</f>
        <v>0</v>
      </c>
      <c r="BF407" s="157">
        <f>IF(N407="znížená",J407,0)</f>
        <v>1389.47</v>
      </c>
      <c r="BG407" s="157">
        <f>IF(N407="zákl. prenesená",J407,0)</f>
        <v>0</v>
      </c>
      <c r="BH407" s="157">
        <f>IF(N407="zníž. prenesená",J407,0)</f>
        <v>0</v>
      </c>
      <c r="BI407" s="157">
        <f>IF(N407="nulová",J407,0)</f>
        <v>0</v>
      </c>
      <c r="BJ407" s="17" t="s">
        <v>88</v>
      </c>
      <c r="BK407" s="157">
        <f>ROUND(I407*H407,2)</f>
        <v>1389.47</v>
      </c>
      <c r="BL407" s="17" t="s">
        <v>252</v>
      </c>
      <c r="BM407" s="156" t="s">
        <v>615</v>
      </c>
    </row>
    <row r="408" spans="1:65" s="14" customFormat="1" ht="11.25">
      <c r="B408" s="165"/>
      <c r="D408" s="159" t="s">
        <v>164</v>
      </c>
      <c r="E408" s="166" t="s">
        <v>1</v>
      </c>
      <c r="F408" s="167" t="s">
        <v>616</v>
      </c>
      <c r="H408" s="168">
        <v>227.40899999999999</v>
      </c>
      <c r="L408" s="165"/>
      <c r="M408" s="169"/>
      <c r="N408" s="170"/>
      <c r="O408" s="170"/>
      <c r="P408" s="170"/>
      <c r="Q408" s="170"/>
      <c r="R408" s="170"/>
      <c r="S408" s="170"/>
      <c r="T408" s="171"/>
      <c r="AT408" s="166" t="s">
        <v>164</v>
      </c>
      <c r="AU408" s="166" t="s">
        <v>88</v>
      </c>
      <c r="AV408" s="14" t="s">
        <v>88</v>
      </c>
      <c r="AW408" s="14" t="s">
        <v>34</v>
      </c>
      <c r="AX408" s="14" t="s">
        <v>83</v>
      </c>
      <c r="AY408" s="166" t="s">
        <v>156</v>
      </c>
    </row>
    <row r="409" spans="1:65" s="2" customFormat="1" ht="16.5" customHeight="1">
      <c r="A409" s="30"/>
      <c r="B409" s="144"/>
      <c r="C409" s="179" t="s">
        <v>617</v>
      </c>
      <c r="D409" s="179" t="s">
        <v>203</v>
      </c>
      <c r="E409" s="180" t="s">
        <v>618</v>
      </c>
      <c r="F409" s="181" t="s">
        <v>619</v>
      </c>
      <c r="G409" s="182" t="s">
        <v>292</v>
      </c>
      <c r="H409" s="183">
        <v>12</v>
      </c>
      <c r="I409" s="184">
        <v>4.9400000000000004</v>
      </c>
      <c r="J409" s="184">
        <f>ROUND(I409*H409,2)</f>
        <v>59.28</v>
      </c>
      <c r="K409" s="185"/>
      <c r="L409" s="186"/>
      <c r="M409" s="187" t="s">
        <v>1</v>
      </c>
      <c r="N409" s="188" t="s">
        <v>44</v>
      </c>
      <c r="O409" s="154">
        <v>0</v>
      </c>
      <c r="P409" s="154">
        <f>O409*H409</f>
        <v>0</v>
      </c>
      <c r="Q409" s="154">
        <v>8.0000000000000004E-4</v>
      </c>
      <c r="R409" s="154">
        <f>Q409*H409</f>
        <v>9.6000000000000009E-3</v>
      </c>
      <c r="S409" s="154">
        <v>0</v>
      </c>
      <c r="T409" s="155">
        <f>S409*H409</f>
        <v>0</v>
      </c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R409" s="156" t="s">
        <v>346</v>
      </c>
      <c r="AT409" s="156" t="s">
        <v>203</v>
      </c>
      <c r="AU409" s="156" t="s">
        <v>88</v>
      </c>
      <c r="AY409" s="17" t="s">
        <v>156</v>
      </c>
      <c r="BE409" s="157">
        <f>IF(N409="základná",J409,0)</f>
        <v>0</v>
      </c>
      <c r="BF409" s="157">
        <f>IF(N409="znížená",J409,0)</f>
        <v>59.28</v>
      </c>
      <c r="BG409" s="157">
        <f>IF(N409="zákl. prenesená",J409,0)</f>
        <v>0</v>
      </c>
      <c r="BH409" s="157">
        <f>IF(N409="zníž. prenesená",J409,0)</f>
        <v>0</v>
      </c>
      <c r="BI409" s="157">
        <f>IF(N409="nulová",J409,0)</f>
        <v>0</v>
      </c>
      <c r="BJ409" s="17" t="s">
        <v>88</v>
      </c>
      <c r="BK409" s="157">
        <f>ROUND(I409*H409,2)</f>
        <v>59.28</v>
      </c>
      <c r="BL409" s="17" t="s">
        <v>252</v>
      </c>
      <c r="BM409" s="156" t="s">
        <v>620</v>
      </c>
    </row>
    <row r="410" spans="1:65" s="2" customFormat="1" ht="24.2" customHeight="1">
      <c r="A410" s="30"/>
      <c r="B410" s="144"/>
      <c r="C410" s="145" t="s">
        <v>621</v>
      </c>
      <c r="D410" s="145" t="s">
        <v>158</v>
      </c>
      <c r="E410" s="146" t="s">
        <v>622</v>
      </c>
      <c r="F410" s="147" t="s">
        <v>623</v>
      </c>
      <c r="G410" s="148" t="s">
        <v>206</v>
      </c>
      <c r="H410" s="149">
        <v>1.3180000000000001</v>
      </c>
      <c r="I410" s="150">
        <v>31.1</v>
      </c>
      <c r="J410" s="150">
        <f>ROUND(I410*H410,2)</f>
        <v>40.99</v>
      </c>
      <c r="K410" s="151"/>
      <c r="L410" s="31"/>
      <c r="M410" s="152" t="s">
        <v>1</v>
      </c>
      <c r="N410" s="153" t="s">
        <v>44</v>
      </c>
      <c r="O410" s="154">
        <v>1.782</v>
      </c>
      <c r="P410" s="154">
        <f>O410*H410</f>
        <v>2.3486760000000002</v>
      </c>
      <c r="Q410" s="154">
        <v>0</v>
      </c>
      <c r="R410" s="154">
        <f>Q410*H410</f>
        <v>0</v>
      </c>
      <c r="S410" s="154">
        <v>0</v>
      </c>
      <c r="T410" s="155">
        <f>S410*H410</f>
        <v>0</v>
      </c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R410" s="156" t="s">
        <v>252</v>
      </c>
      <c r="AT410" s="156" t="s">
        <v>158</v>
      </c>
      <c r="AU410" s="156" t="s">
        <v>88</v>
      </c>
      <c r="AY410" s="17" t="s">
        <v>156</v>
      </c>
      <c r="BE410" s="157">
        <f>IF(N410="základná",J410,0)</f>
        <v>0</v>
      </c>
      <c r="BF410" s="157">
        <f>IF(N410="znížená",J410,0)</f>
        <v>40.99</v>
      </c>
      <c r="BG410" s="157">
        <f>IF(N410="zákl. prenesená",J410,0)</f>
        <v>0</v>
      </c>
      <c r="BH410" s="157">
        <f>IF(N410="zníž. prenesená",J410,0)</f>
        <v>0</v>
      </c>
      <c r="BI410" s="157">
        <f>IF(N410="nulová",J410,0)</f>
        <v>0</v>
      </c>
      <c r="BJ410" s="17" t="s">
        <v>88</v>
      </c>
      <c r="BK410" s="157">
        <f>ROUND(I410*H410,2)</f>
        <v>40.99</v>
      </c>
      <c r="BL410" s="17" t="s">
        <v>252</v>
      </c>
      <c r="BM410" s="156" t="s">
        <v>624</v>
      </c>
    </row>
    <row r="411" spans="1:65" s="12" customFormat="1" ht="22.9" customHeight="1">
      <c r="B411" s="132"/>
      <c r="D411" s="133" t="s">
        <v>77</v>
      </c>
      <c r="E411" s="142" t="s">
        <v>625</v>
      </c>
      <c r="F411" s="142" t="s">
        <v>626</v>
      </c>
      <c r="J411" s="143">
        <f>BK411</f>
        <v>5035.13</v>
      </c>
      <c r="L411" s="132"/>
      <c r="M411" s="136"/>
      <c r="N411" s="137"/>
      <c r="O411" s="137"/>
      <c r="P411" s="138">
        <f>SUM(P412:P433)</f>
        <v>180.55568299999999</v>
      </c>
      <c r="Q411" s="137"/>
      <c r="R411" s="138">
        <f>SUM(R412:R433)</f>
        <v>5.5245115200000008</v>
      </c>
      <c r="S411" s="137"/>
      <c r="T411" s="139">
        <f>SUM(T412:T433)</f>
        <v>0</v>
      </c>
      <c r="AR411" s="133" t="s">
        <v>88</v>
      </c>
      <c r="AT411" s="140" t="s">
        <v>77</v>
      </c>
      <c r="AU411" s="140" t="s">
        <v>83</v>
      </c>
      <c r="AY411" s="133" t="s">
        <v>156</v>
      </c>
      <c r="BK411" s="141">
        <f>SUM(BK412:BK433)</f>
        <v>5035.13</v>
      </c>
    </row>
    <row r="412" spans="1:65" s="2" customFormat="1" ht="24.2" customHeight="1">
      <c r="A412" s="30"/>
      <c r="B412" s="144"/>
      <c r="C412" s="145" t="s">
        <v>627</v>
      </c>
      <c r="D412" s="145" t="s">
        <v>158</v>
      </c>
      <c r="E412" s="146" t="s">
        <v>628</v>
      </c>
      <c r="F412" s="147" t="s">
        <v>629</v>
      </c>
      <c r="G412" s="148" t="s">
        <v>98</v>
      </c>
      <c r="H412" s="149">
        <v>290.12</v>
      </c>
      <c r="I412" s="150">
        <v>4.21</v>
      </c>
      <c r="J412" s="150">
        <f>ROUND(I412*H412,2)</f>
        <v>1221.4100000000001</v>
      </c>
      <c r="K412" s="151"/>
      <c r="L412" s="31"/>
      <c r="M412" s="152" t="s">
        <v>1</v>
      </c>
      <c r="N412" s="153" t="s">
        <v>44</v>
      </c>
      <c r="O412" s="154">
        <v>0.26363999999999999</v>
      </c>
      <c r="P412" s="154">
        <f>O412*H412</f>
        <v>76.487236799999991</v>
      </c>
      <c r="Q412" s="154">
        <v>0</v>
      </c>
      <c r="R412" s="154">
        <f>Q412*H412</f>
        <v>0</v>
      </c>
      <c r="S412" s="154">
        <v>0</v>
      </c>
      <c r="T412" s="155">
        <f>S412*H412</f>
        <v>0</v>
      </c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R412" s="156" t="s">
        <v>252</v>
      </c>
      <c r="AT412" s="156" t="s">
        <v>158</v>
      </c>
      <c r="AU412" s="156" t="s">
        <v>88</v>
      </c>
      <c r="AY412" s="17" t="s">
        <v>156</v>
      </c>
      <c r="BE412" s="157">
        <f>IF(N412="základná",J412,0)</f>
        <v>0</v>
      </c>
      <c r="BF412" s="157">
        <f>IF(N412="znížená",J412,0)</f>
        <v>1221.4100000000001</v>
      </c>
      <c r="BG412" s="157">
        <f>IF(N412="zákl. prenesená",J412,0)</f>
        <v>0</v>
      </c>
      <c r="BH412" s="157">
        <f>IF(N412="zníž. prenesená",J412,0)</f>
        <v>0</v>
      </c>
      <c r="BI412" s="157">
        <f>IF(N412="nulová",J412,0)</f>
        <v>0</v>
      </c>
      <c r="BJ412" s="17" t="s">
        <v>88</v>
      </c>
      <c r="BK412" s="157">
        <f>ROUND(I412*H412,2)</f>
        <v>1221.4100000000001</v>
      </c>
      <c r="BL412" s="17" t="s">
        <v>252</v>
      </c>
      <c r="BM412" s="156" t="s">
        <v>630</v>
      </c>
    </row>
    <row r="413" spans="1:65" s="13" customFormat="1" ht="11.25">
      <c r="B413" s="158"/>
      <c r="D413" s="159" t="s">
        <v>164</v>
      </c>
      <c r="E413" s="160" t="s">
        <v>1</v>
      </c>
      <c r="F413" s="161" t="s">
        <v>631</v>
      </c>
      <c r="H413" s="160" t="s">
        <v>1</v>
      </c>
      <c r="L413" s="158"/>
      <c r="M413" s="162"/>
      <c r="N413" s="163"/>
      <c r="O413" s="163"/>
      <c r="P413" s="163"/>
      <c r="Q413" s="163"/>
      <c r="R413" s="163"/>
      <c r="S413" s="163"/>
      <c r="T413" s="164"/>
      <c r="AT413" s="160" t="s">
        <v>164</v>
      </c>
      <c r="AU413" s="160" t="s">
        <v>88</v>
      </c>
      <c r="AV413" s="13" t="s">
        <v>83</v>
      </c>
      <c r="AW413" s="13" t="s">
        <v>34</v>
      </c>
      <c r="AX413" s="13" t="s">
        <v>78</v>
      </c>
      <c r="AY413" s="160" t="s">
        <v>156</v>
      </c>
    </row>
    <row r="414" spans="1:65" s="14" customFormat="1" ht="11.25">
      <c r="B414" s="165"/>
      <c r="D414" s="159" t="s">
        <v>164</v>
      </c>
      <c r="E414" s="166" t="s">
        <v>1</v>
      </c>
      <c r="F414" s="167" t="s">
        <v>632</v>
      </c>
      <c r="H414" s="168">
        <v>234</v>
      </c>
      <c r="L414" s="165"/>
      <c r="M414" s="169"/>
      <c r="N414" s="170"/>
      <c r="O414" s="170"/>
      <c r="P414" s="170"/>
      <c r="Q414" s="170"/>
      <c r="R414" s="170"/>
      <c r="S414" s="170"/>
      <c r="T414" s="171"/>
      <c r="AT414" s="166" t="s">
        <v>164</v>
      </c>
      <c r="AU414" s="166" t="s">
        <v>88</v>
      </c>
      <c r="AV414" s="14" t="s">
        <v>88</v>
      </c>
      <c r="AW414" s="14" t="s">
        <v>34</v>
      </c>
      <c r="AX414" s="14" t="s">
        <v>78</v>
      </c>
      <c r="AY414" s="166" t="s">
        <v>156</v>
      </c>
    </row>
    <row r="415" spans="1:65" s="13" customFormat="1" ht="11.25">
      <c r="B415" s="158"/>
      <c r="D415" s="159" t="s">
        <v>164</v>
      </c>
      <c r="E415" s="160" t="s">
        <v>1</v>
      </c>
      <c r="F415" s="161" t="s">
        <v>633</v>
      </c>
      <c r="H415" s="160" t="s">
        <v>1</v>
      </c>
      <c r="L415" s="158"/>
      <c r="M415" s="162"/>
      <c r="N415" s="163"/>
      <c r="O415" s="163"/>
      <c r="P415" s="163"/>
      <c r="Q415" s="163"/>
      <c r="R415" s="163"/>
      <c r="S415" s="163"/>
      <c r="T415" s="164"/>
      <c r="AT415" s="160" t="s">
        <v>164</v>
      </c>
      <c r="AU415" s="160" t="s">
        <v>88</v>
      </c>
      <c r="AV415" s="13" t="s">
        <v>83</v>
      </c>
      <c r="AW415" s="13" t="s">
        <v>34</v>
      </c>
      <c r="AX415" s="13" t="s">
        <v>78</v>
      </c>
      <c r="AY415" s="160" t="s">
        <v>156</v>
      </c>
    </row>
    <row r="416" spans="1:65" s="14" customFormat="1" ht="11.25">
      <c r="B416" s="165"/>
      <c r="D416" s="159" t="s">
        <v>164</v>
      </c>
      <c r="E416" s="166" t="s">
        <v>1</v>
      </c>
      <c r="F416" s="167" t="s">
        <v>634</v>
      </c>
      <c r="H416" s="168">
        <v>56.12</v>
      </c>
      <c r="L416" s="165"/>
      <c r="M416" s="169"/>
      <c r="N416" s="170"/>
      <c r="O416" s="170"/>
      <c r="P416" s="170"/>
      <c r="Q416" s="170"/>
      <c r="R416" s="170"/>
      <c r="S416" s="170"/>
      <c r="T416" s="171"/>
      <c r="AT416" s="166" t="s">
        <v>164</v>
      </c>
      <c r="AU416" s="166" t="s">
        <v>88</v>
      </c>
      <c r="AV416" s="14" t="s">
        <v>88</v>
      </c>
      <c r="AW416" s="14" t="s">
        <v>34</v>
      </c>
      <c r="AX416" s="14" t="s">
        <v>78</v>
      </c>
      <c r="AY416" s="166" t="s">
        <v>156</v>
      </c>
    </row>
    <row r="417" spans="1:65" s="15" customFormat="1" ht="11.25">
      <c r="B417" s="172"/>
      <c r="D417" s="159" t="s">
        <v>164</v>
      </c>
      <c r="E417" s="173" t="s">
        <v>1</v>
      </c>
      <c r="F417" s="174" t="s">
        <v>172</v>
      </c>
      <c r="H417" s="175">
        <v>290.12</v>
      </c>
      <c r="L417" s="172"/>
      <c r="M417" s="176"/>
      <c r="N417" s="177"/>
      <c r="O417" s="177"/>
      <c r="P417" s="177"/>
      <c r="Q417" s="177"/>
      <c r="R417" s="177"/>
      <c r="S417" s="177"/>
      <c r="T417" s="178"/>
      <c r="AT417" s="173" t="s">
        <v>164</v>
      </c>
      <c r="AU417" s="173" t="s">
        <v>88</v>
      </c>
      <c r="AV417" s="15" t="s">
        <v>162</v>
      </c>
      <c r="AW417" s="15" t="s">
        <v>34</v>
      </c>
      <c r="AX417" s="15" t="s">
        <v>83</v>
      </c>
      <c r="AY417" s="173" t="s">
        <v>156</v>
      </c>
    </row>
    <row r="418" spans="1:65" s="2" customFormat="1" ht="24.2" customHeight="1">
      <c r="A418" s="30"/>
      <c r="B418" s="144"/>
      <c r="C418" s="179" t="s">
        <v>635</v>
      </c>
      <c r="D418" s="179" t="s">
        <v>203</v>
      </c>
      <c r="E418" s="180" t="s">
        <v>636</v>
      </c>
      <c r="F418" s="181" t="s">
        <v>637</v>
      </c>
      <c r="G418" s="182" t="s">
        <v>161</v>
      </c>
      <c r="H418" s="183">
        <v>6.7009999999999996</v>
      </c>
      <c r="I418" s="184">
        <v>176.86</v>
      </c>
      <c r="J418" s="184">
        <f>ROUND(I418*H418,2)</f>
        <v>1185.1400000000001</v>
      </c>
      <c r="K418" s="185"/>
      <c r="L418" s="186"/>
      <c r="M418" s="187" t="s">
        <v>1</v>
      </c>
      <c r="N418" s="188" t="s">
        <v>44</v>
      </c>
      <c r="O418" s="154">
        <v>0</v>
      </c>
      <c r="P418" s="154">
        <f>O418*H418</f>
        <v>0</v>
      </c>
      <c r="Q418" s="154">
        <v>0.55000000000000004</v>
      </c>
      <c r="R418" s="154">
        <f>Q418*H418</f>
        <v>3.6855500000000001</v>
      </c>
      <c r="S418" s="154">
        <v>0</v>
      </c>
      <c r="T418" s="155">
        <f>S418*H418</f>
        <v>0</v>
      </c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R418" s="156" t="s">
        <v>346</v>
      </c>
      <c r="AT418" s="156" t="s">
        <v>203</v>
      </c>
      <c r="AU418" s="156" t="s">
        <v>88</v>
      </c>
      <c r="AY418" s="17" t="s">
        <v>156</v>
      </c>
      <c r="BE418" s="157">
        <f>IF(N418="základná",J418,0)</f>
        <v>0</v>
      </c>
      <c r="BF418" s="157">
        <f>IF(N418="znížená",J418,0)</f>
        <v>1185.1400000000001</v>
      </c>
      <c r="BG418" s="157">
        <f>IF(N418="zákl. prenesená",J418,0)</f>
        <v>0</v>
      </c>
      <c r="BH418" s="157">
        <f>IF(N418="zníž. prenesená",J418,0)</f>
        <v>0</v>
      </c>
      <c r="BI418" s="157">
        <f>IF(N418="nulová",J418,0)</f>
        <v>0</v>
      </c>
      <c r="BJ418" s="17" t="s">
        <v>88</v>
      </c>
      <c r="BK418" s="157">
        <f>ROUND(I418*H418,2)</f>
        <v>1185.1400000000001</v>
      </c>
      <c r="BL418" s="17" t="s">
        <v>252</v>
      </c>
      <c r="BM418" s="156" t="s">
        <v>638</v>
      </c>
    </row>
    <row r="419" spans="1:65" s="2" customFormat="1" ht="24.2" customHeight="1">
      <c r="A419" s="30"/>
      <c r="B419" s="144"/>
      <c r="C419" s="145" t="s">
        <v>639</v>
      </c>
      <c r="D419" s="145" t="s">
        <v>158</v>
      </c>
      <c r="E419" s="146" t="s">
        <v>640</v>
      </c>
      <c r="F419" s="147" t="s">
        <v>641</v>
      </c>
      <c r="G419" s="148" t="s">
        <v>98</v>
      </c>
      <c r="H419" s="149">
        <v>56.12</v>
      </c>
      <c r="I419" s="150">
        <v>11.21</v>
      </c>
      <c r="J419" s="150">
        <f>ROUND(I419*H419,2)</f>
        <v>629.11</v>
      </c>
      <c r="K419" s="151"/>
      <c r="L419" s="31"/>
      <c r="M419" s="152" t="s">
        <v>1</v>
      </c>
      <c r="N419" s="153" t="s">
        <v>44</v>
      </c>
      <c r="O419" s="154">
        <v>0.70145999999999997</v>
      </c>
      <c r="P419" s="154">
        <f>O419*H419</f>
        <v>39.365935199999996</v>
      </c>
      <c r="Q419" s="154">
        <v>0</v>
      </c>
      <c r="R419" s="154">
        <f>Q419*H419</f>
        <v>0</v>
      </c>
      <c r="S419" s="154">
        <v>0</v>
      </c>
      <c r="T419" s="155">
        <f>S419*H419</f>
        <v>0</v>
      </c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R419" s="156" t="s">
        <v>252</v>
      </c>
      <c r="AT419" s="156" t="s">
        <v>158</v>
      </c>
      <c r="AU419" s="156" t="s">
        <v>88</v>
      </c>
      <c r="AY419" s="17" t="s">
        <v>156</v>
      </c>
      <c r="BE419" s="157">
        <f>IF(N419="základná",J419,0)</f>
        <v>0</v>
      </c>
      <c r="BF419" s="157">
        <f>IF(N419="znížená",J419,0)</f>
        <v>629.11</v>
      </c>
      <c r="BG419" s="157">
        <f>IF(N419="zákl. prenesená",J419,0)</f>
        <v>0</v>
      </c>
      <c r="BH419" s="157">
        <f>IF(N419="zníž. prenesená",J419,0)</f>
        <v>0</v>
      </c>
      <c r="BI419" s="157">
        <f>IF(N419="nulová",J419,0)</f>
        <v>0</v>
      </c>
      <c r="BJ419" s="17" t="s">
        <v>88</v>
      </c>
      <c r="BK419" s="157">
        <f>ROUND(I419*H419,2)</f>
        <v>629.11</v>
      </c>
      <c r="BL419" s="17" t="s">
        <v>252</v>
      </c>
      <c r="BM419" s="156" t="s">
        <v>642</v>
      </c>
    </row>
    <row r="420" spans="1:65" s="13" customFormat="1" ht="11.25">
      <c r="B420" s="158"/>
      <c r="D420" s="159" t="s">
        <v>164</v>
      </c>
      <c r="E420" s="160" t="s">
        <v>1</v>
      </c>
      <c r="F420" s="161" t="s">
        <v>633</v>
      </c>
      <c r="H420" s="160" t="s">
        <v>1</v>
      </c>
      <c r="L420" s="158"/>
      <c r="M420" s="162"/>
      <c r="N420" s="163"/>
      <c r="O420" s="163"/>
      <c r="P420" s="163"/>
      <c r="Q420" s="163"/>
      <c r="R420" s="163"/>
      <c r="S420" s="163"/>
      <c r="T420" s="164"/>
      <c r="AT420" s="160" t="s">
        <v>164</v>
      </c>
      <c r="AU420" s="160" t="s">
        <v>88</v>
      </c>
      <c r="AV420" s="13" t="s">
        <v>83</v>
      </c>
      <c r="AW420" s="13" t="s">
        <v>34</v>
      </c>
      <c r="AX420" s="13" t="s">
        <v>78</v>
      </c>
      <c r="AY420" s="160" t="s">
        <v>156</v>
      </c>
    </row>
    <row r="421" spans="1:65" s="14" customFormat="1" ht="11.25">
      <c r="B421" s="165"/>
      <c r="D421" s="159" t="s">
        <v>164</v>
      </c>
      <c r="E421" s="166" t="s">
        <v>1</v>
      </c>
      <c r="F421" s="167" t="s">
        <v>634</v>
      </c>
      <c r="H421" s="168">
        <v>56.12</v>
      </c>
      <c r="L421" s="165"/>
      <c r="M421" s="169"/>
      <c r="N421" s="170"/>
      <c r="O421" s="170"/>
      <c r="P421" s="170"/>
      <c r="Q421" s="170"/>
      <c r="R421" s="170"/>
      <c r="S421" s="170"/>
      <c r="T421" s="171"/>
      <c r="AT421" s="166" t="s">
        <v>164</v>
      </c>
      <c r="AU421" s="166" t="s">
        <v>88</v>
      </c>
      <c r="AV421" s="14" t="s">
        <v>88</v>
      </c>
      <c r="AW421" s="14" t="s">
        <v>34</v>
      </c>
      <c r="AX421" s="14" t="s">
        <v>83</v>
      </c>
      <c r="AY421" s="166" t="s">
        <v>156</v>
      </c>
    </row>
    <row r="422" spans="1:65" s="2" customFormat="1" ht="24.2" customHeight="1">
      <c r="A422" s="30"/>
      <c r="B422" s="144"/>
      <c r="C422" s="179" t="s">
        <v>643</v>
      </c>
      <c r="D422" s="179" t="s">
        <v>203</v>
      </c>
      <c r="E422" s="180" t="s">
        <v>644</v>
      </c>
      <c r="F422" s="181" t="s">
        <v>645</v>
      </c>
      <c r="G422" s="182" t="s">
        <v>98</v>
      </c>
      <c r="H422" s="183">
        <v>61.731999999999999</v>
      </c>
      <c r="I422" s="184">
        <v>5.92</v>
      </c>
      <c r="J422" s="184">
        <f>ROUND(I422*H422,2)</f>
        <v>365.45</v>
      </c>
      <c r="K422" s="185"/>
      <c r="L422" s="186"/>
      <c r="M422" s="187" t="s">
        <v>1</v>
      </c>
      <c r="N422" s="188" t="s">
        <v>44</v>
      </c>
      <c r="O422" s="154">
        <v>0</v>
      </c>
      <c r="P422" s="154">
        <f>O422*H422</f>
        <v>0</v>
      </c>
      <c r="Q422" s="154">
        <v>9.3600000000000003E-3</v>
      </c>
      <c r="R422" s="154">
        <f>Q422*H422</f>
        <v>0.57781152000000002</v>
      </c>
      <c r="S422" s="154">
        <v>0</v>
      </c>
      <c r="T422" s="155">
        <f>S422*H422</f>
        <v>0</v>
      </c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R422" s="156" t="s">
        <v>346</v>
      </c>
      <c r="AT422" s="156" t="s">
        <v>203</v>
      </c>
      <c r="AU422" s="156" t="s">
        <v>88</v>
      </c>
      <c r="AY422" s="17" t="s">
        <v>156</v>
      </c>
      <c r="BE422" s="157">
        <f>IF(N422="základná",J422,0)</f>
        <v>0</v>
      </c>
      <c r="BF422" s="157">
        <f>IF(N422="znížená",J422,0)</f>
        <v>365.45</v>
      </c>
      <c r="BG422" s="157">
        <f>IF(N422="zákl. prenesená",J422,0)</f>
        <v>0</v>
      </c>
      <c r="BH422" s="157">
        <f>IF(N422="zníž. prenesená",J422,0)</f>
        <v>0</v>
      </c>
      <c r="BI422" s="157">
        <f>IF(N422="nulová",J422,0)</f>
        <v>0</v>
      </c>
      <c r="BJ422" s="17" t="s">
        <v>88</v>
      </c>
      <c r="BK422" s="157">
        <f>ROUND(I422*H422,2)</f>
        <v>365.45</v>
      </c>
      <c r="BL422" s="17" t="s">
        <v>252</v>
      </c>
      <c r="BM422" s="156" t="s">
        <v>646</v>
      </c>
    </row>
    <row r="423" spans="1:65" s="2" customFormat="1" ht="24.2" customHeight="1">
      <c r="A423" s="30"/>
      <c r="B423" s="144"/>
      <c r="C423" s="145" t="s">
        <v>647</v>
      </c>
      <c r="D423" s="145" t="s">
        <v>158</v>
      </c>
      <c r="E423" s="146" t="s">
        <v>648</v>
      </c>
      <c r="F423" s="147" t="s">
        <v>649</v>
      </c>
      <c r="G423" s="148" t="s">
        <v>218</v>
      </c>
      <c r="H423" s="149">
        <v>709.09100000000001</v>
      </c>
      <c r="I423" s="150">
        <v>0.73</v>
      </c>
      <c r="J423" s="150">
        <f>ROUND(I423*H423,2)</f>
        <v>517.64</v>
      </c>
      <c r="K423" s="151"/>
      <c r="L423" s="31"/>
      <c r="M423" s="152" t="s">
        <v>1</v>
      </c>
      <c r="N423" s="153" t="s">
        <v>44</v>
      </c>
      <c r="O423" s="154">
        <v>4.5999999999999999E-2</v>
      </c>
      <c r="P423" s="154">
        <f>O423*H423</f>
        <v>32.618186000000001</v>
      </c>
      <c r="Q423" s="154">
        <v>0</v>
      </c>
      <c r="R423" s="154">
        <f>Q423*H423</f>
        <v>0</v>
      </c>
      <c r="S423" s="154">
        <v>0</v>
      </c>
      <c r="T423" s="155">
        <f>S423*H423</f>
        <v>0</v>
      </c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R423" s="156" t="s">
        <v>252</v>
      </c>
      <c r="AT423" s="156" t="s">
        <v>158</v>
      </c>
      <c r="AU423" s="156" t="s">
        <v>88</v>
      </c>
      <c r="AY423" s="17" t="s">
        <v>156</v>
      </c>
      <c r="BE423" s="157">
        <f>IF(N423="základná",J423,0)</f>
        <v>0</v>
      </c>
      <c r="BF423" s="157">
        <f>IF(N423="znížená",J423,0)</f>
        <v>517.64</v>
      </c>
      <c r="BG423" s="157">
        <f>IF(N423="zákl. prenesená",J423,0)</f>
        <v>0</v>
      </c>
      <c r="BH423" s="157">
        <f>IF(N423="zníž. prenesená",J423,0)</f>
        <v>0</v>
      </c>
      <c r="BI423" s="157">
        <f>IF(N423="nulová",J423,0)</f>
        <v>0</v>
      </c>
      <c r="BJ423" s="17" t="s">
        <v>88</v>
      </c>
      <c r="BK423" s="157">
        <f>ROUND(I423*H423,2)</f>
        <v>517.64</v>
      </c>
      <c r="BL423" s="17" t="s">
        <v>252</v>
      </c>
      <c r="BM423" s="156" t="s">
        <v>650</v>
      </c>
    </row>
    <row r="424" spans="1:65" s="13" customFormat="1" ht="11.25">
      <c r="B424" s="158"/>
      <c r="D424" s="159" t="s">
        <v>164</v>
      </c>
      <c r="E424" s="160" t="s">
        <v>1</v>
      </c>
      <c r="F424" s="161" t="s">
        <v>651</v>
      </c>
      <c r="H424" s="160" t="s">
        <v>1</v>
      </c>
      <c r="L424" s="158"/>
      <c r="M424" s="162"/>
      <c r="N424" s="163"/>
      <c r="O424" s="163"/>
      <c r="P424" s="163"/>
      <c r="Q424" s="163"/>
      <c r="R424" s="163"/>
      <c r="S424" s="163"/>
      <c r="T424" s="164"/>
      <c r="AT424" s="160" t="s">
        <v>164</v>
      </c>
      <c r="AU424" s="160" t="s">
        <v>88</v>
      </c>
      <c r="AV424" s="13" t="s">
        <v>83</v>
      </c>
      <c r="AW424" s="13" t="s">
        <v>34</v>
      </c>
      <c r="AX424" s="13" t="s">
        <v>78</v>
      </c>
      <c r="AY424" s="160" t="s">
        <v>156</v>
      </c>
    </row>
    <row r="425" spans="1:65" s="14" customFormat="1" ht="11.25">
      <c r="B425" s="165"/>
      <c r="D425" s="159" t="s">
        <v>164</v>
      </c>
      <c r="E425" s="166" t="s">
        <v>1</v>
      </c>
      <c r="F425" s="167" t="s">
        <v>652</v>
      </c>
      <c r="H425" s="168">
        <v>709.09100000000001</v>
      </c>
      <c r="L425" s="165"/>
      <c r="M425" s="169"/>
      <c r="N425" s="170"/>
      <c r="O425" s="170"/>
      <c r="P425" s="170"/>
      <c r="Q425" s="170"/>
      <c r="R425" s="170"/>
      <c r="S425" s="170"/>
      <c r="T425" s="171"/>
      <c r="AT425" s="166" t="s">
        <v>164</v>
      </c>
      <c r="AU425" s="166" t="s">
        <v>88</v>
      </c>
      <c r="AV425" s="14" t="s">
        <v>88</v>
      </c>
      <c r="AW425" s="14" t="s">
        <v>34</v>
      </c>
      <c r="AX425" s="14" t="s">
        <v>83</v>
      </c>
      <c r="AY425" s="166" t="s">
        <v>156</v>
      </c>
    </row>
    <row r="426" spans="1:65" s="2" customFormat="1" ht="24.2" customHeight="1">
      <c r="A426" s="30"/>
      <c r="B426" s="144"/>
      <c r="C426" s="179" t="s">
        <v>653</v>
      </c>
      <c r="D426" s="179" t="s">
        <v>203</v>
      </c>
      <c r="E426" s="180" t="s">
        <v>654</v>
      </c>
      <c r="F426" s="181" t="s">
        <v>655</v>
      </c>
      <c r="G426" s="182" t="s">
        <v>161</v>
      </c>
      <c r="H426" s="183">
        <v>1.7729999999999999</v>
      </c>
      <c r="I426" s="184">
        <v>215.86</v>
      </c>
      <c r="J426" s="184">
        <f>ROUND(I426*H426,2)</f>
        <v>382.72</v>
      </c>
      <c r="K426" s="185"/>
      <c r="L426" s="186"/>
      <c r="M426" s="187" t="s">
        <v>1</v>
      </c>
      <c r="N426" s="188" t="s">
        <v>44</v>
      </c>
      <c r="O426" s="154">
        <v>0</v>
      </c>
      <c r="P426" s="154">
        <f>O426*H426</f>
        <v>0</v>
      </c>
      <c r="Q426" s="154">
        <v>0.55000000000000004</v>
      </c>
      <c r="R426" s="154">
        <f>Q426*H426</f>
        <v>0.97515000000000007</v>
      </c>
      <c r="S426" s="154">
        <v>0</v>
      </c>
      <c r="T426" s="155">
        <f>S426*H426</f>
        <v>0</v>
      </c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R426" s="156" t="s">
        <v>346</v>
      </c>
      <c r="AT426" s="156" t="s">
        <v>203</v>
      </c>
      <c r="AU426" s="156" t="s">
        <v>88</v>
      </c>
      <c r="AY426" s="17" t="s">
        <v>156</v>
      </c>
      <c r="BE426" s="157">
        <f>IF(N426="základná",J426,0)</f>
        <v>0</v>
      </c>
      <c r="BF426" s="157">
        <f>IF(N426="znížená",J426,0)</f>
        <v>382.72</v>
      </c>
      <c r="BG426" s="157">
        <f>IF(N426="zákl. prenesená",J426,0)</f>
        <v>0</v>
      </c>
      <c r="BH426" s="157">
        <f>IF(N426="zníž. prenesená",J426,0)</f>
        <v>0</v>
      </c>
      <c r="BI426" s="157">
        <f>IF(N426="nulová",J426,0)</f>
        <v>0</v>
      </c>
      <c r="BJ426" s="17" t="s">
        <v>88</v>
      </c>
      <c r="BK426" s="157">
        <f>ROUND(I426*H426,2)</f>
        <v>382.72</v>
      </c>
      <c r="BL426" s="17" t="s">
        <v>252</v>
      </c>
      <c r="BM426" s="156" t="s">
        <v>656</v>
      </c>
    </row>
    <row r="427" spans="1:65" s="14" customFormat="1" ht="11.25">
      <c r="B427" s="165"/>
      <c r="D427" s="159" t="s">
        <v>164</v>
      </c>
      <c r="F427" s="167" t="s">
        <v>657</v>
      </c>
      <c r="H427" s="168">
        <v>1.7729999999999999</v>
      </c>
      <c r="L427" s="165"/>
      <c r="M427" s="169"/>
      <c r="N427" s="170"/>
      <c r="O427" s="170"/>
      <c r="P427" s="170"/>
      <c r="Q427" s="170"/>
      <c r="R427" s="170"/>
      <c r="S427" s="170"/>
      <c r="T427" s="171"/>
      <c r="AT427" s="166" t="s">
        <v>164</v>
      </c>
      <c r="AU427" s="166" t="s">
        <v>88</v>
      </c>
      <c r="AV427" s="14" t="s">
        <v>88</v>
      </c>
      <c r="AW427" s="14" t="s">
        <v>3</v>
      </c>
      <c r="AX427" s="14" t="s">
        <v>83</v>
      </c>
      <c r="AY427" s="166" t="s">
        <v>156</v>
      </c>
    </row>
    <row r="428" spans="1:65" s="2" customFormat="1" ht="16.5" customHeight="1">
      <c r="A428" s="30"/>
      <c r="B428" s="144"/>
      <c r="C428" s="145" t="s">
        <v>87</v>
      </c>
      <c r="D428" s="145" t="s">
        <v>158</v>
      </c>
      <c r="E428" s="146" t="s">
        <v>658</v>
      </c>
      <c r="F428" s="147" t="s">
        <v>659</v>
      </c>
      <c r="G428" s="148" t="s">
        <v>218</v>
      </c>
      <c r="H428" s="149">
        <v>260</v>
      </c>
      <c r="I428" s="150">
        <v>1.39</v>
      </c>
      <c r="J428" s="150">
        <f>ROUND(I428*H428,2)</f>
        <v>361.4</v>
      </c>
      <c r="K428" s="151"/>
      <c r="L428" s="31"/>
      <c r="M428" s="152" t="s">
        <v>1</v>
      </c>
      <c r="N428" s="153" t="s">
        <v>44</v>
      </c>
      <c r="O428" s="154">
        <v>8.6999999999999994E-2</v>
      </c>
      <c r="P428" s="154">
        <f>O428*H428</f>
        <v>22.619999999999997</v>
      </c>
      <c r="Q428" s="154">
        <v>0</v>
      </c>
      <c r="R428" s="154">
        <f>Q428*H428</f>
        <v>0</v>
      </c>
      <c r="S428" s="154">
        <v>0</v>
      </c>
      <c r="T428" s="155">
        <f>S428*H428</f>
        <v>0</v>
      </c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R428" s="156" t="s">
        <v>252</v>
      </c>
      <c r="AT428" s="156" t="s">
        <v>158</v>
      </c>
      <c r="AU428" s="156" t="s">
        <v>88</v>
      </c>
      <c r="AY428" s="17" t="s">
        <v>156</v>
      </c>
      <c r="BE428" s="157">
        <f>IF(N428="základná",J428,0)</f>
        <v>0</v>
      </c>
      <c r="BF428" s="157">
        <f>IF(N428="znížená",J428,0)</f>
        <v>361.4</v>
      </c>
      <c r="BG428" s="157">
        <f>IF(N428="zákl. prenesená",J428,0)</f>
        <v>0</v>
      </c>
      <c r="BH428" s="157">
        <f>IF(N428="zníž. prenesená",J428,0)</f>
        <v>0</v>
      </c>
      <c r="BI428" s="157">
        <f>IF(N428="nulová",J428,0)</f>
        <v>0</v>
      </c>
      <c r="BJ428" s="17" t="s">
        <v>88</v>
      </c>
      <c r="BK428" s="157">
        <f>ROUND(I428*H428,2)</f>
        <v>361.4</v>
      </c>
      <c r="BL428" s="17" t="s">
        <v>252</v>
      </c>
      <c r="BM428" s="156" t="s">
        <v>660</v>
      </c>
    </row>
    <row r="429" spans="1:65" s="13" customFormat="1" ht="11.25">
      <c r="B429" s="158"/>
      <c r="D429" s="159" t="s">
        <v>164</v>
      </c>
      <c r="E429" s="160" t="s">
        <v>1</v>
      </c>
      <c r="F429" s="161" t="s">
        <v>661</v>
      </c>
      <c r="H429" s="160" t="s">
        <v>1</v>
      </c>
      <c r="L429" s="158"/>
      <c r="M429" s="162"/>
      <c r="N429" s="163"/>
      <c r="O429" s="163"/>
      <c r="P429" s="163"/>
      <c r="Q429" s="163"/>
      <c r="R429" s="163"/>
      <c r="S429" s="163"/>
      <c r="T429" s="164"/>
      <c r="AT429" s="160" t="s">
        <v>164</v>
      </c>
      <c r="AU429" s="160" t="s">
        <v>88</v>
      </c>
      <c r="AV429" s="13" t="s">
        <v>83</v>
      </c>
      <c r="AW429" s="13" t="s">
        <v>34</v>
      </c>
      <c r="AX429" s="13" t="s">
        <v>78</v>
      </c>
      <c r="AY429" s="160" t="s">
        <v>156</v>
      </c>
    </row>
    <row r="430" spans="1:65" s="14" customFormat="1" ht="11.25">
      <c r="B430" s="165"/>
      <c r="D430" s="159" t="s">
        <v>164</v>
      </c>
      <c r="E430" s="166" t="s">
        <v>1</v>
      </c>
      <c r="F430" s="167" t="s">
        <v>662</v>
      </c>
      <c r="H430" s="168">
        <v>260</v>
      </c>
      <c r="L430" s="165"/>
      <c r="M430" s="169"/>
      <c r="N430" s="170"/>
      <c r="O430" s="170"/>
      <c r="P430" s="170"/>
      <c r="Q430" s="170"/>
      <c r="R430" s="170"/>
      <c r="S430" s="170"/>
      <c r="T430" s="171"/>
      <c r="AT430" s="166" t="s">
        <v>164</v>
      </c>
      <c r="AU430" s="166" t="s">
        <v>88</v>
      </c>
      <c r="AV430" s="14" t="s">
        <v>88</v>
      </c>
      <c r="AW430" s="14" t="s">
        <v>34</v>
      </c>
      <c r="AX430" s="14" t="s">
        <v>83</v>
      </c>
      <c r="AY430" s="166" t="s">
        <v>156</v>
      </c>
    </row>
    <row r="431" spans="1:65" s="2" customFormat="1" ht="24.2" customHeight="1">
      <c r="A431" s="30"/>
      <c r="B431" s="144"/>
      <c r="C431" s="179" t="s">
        <v>663</v>
      </c>
      <c r="D431" s="179" t="s">
        <v>203</v>
      </c>
      <c r="E431" s="180" t="s">
        <v>654</v>
      </c>
      <c r="F431" s="181" t="s">
        <v>655</v>
      </c>
      <c r="G431" s="182" t="s">
        <v>161</v>
      </c>
      <c r="H431" s="183">
        <v>0.52</v>
      </c>
      <c r="I431" s="184">
        <v>215.86</v>
      </c>
      <c r="J431" s="184">
        <f>ROUND(I431*H431,2)</f>
        <v>112.25</v>
      </c>
      <c r="K431" s="185"/>
      <c r="L431" s="186"/>
      <c r="M431" s="187" t="s">
        <v>1</v>
      </c>
      <c r="N431" s="188" t="s">
        <v>44</v>
      </c>
      <c r="O431" s="154">
        <v>0</v>
      </c>
      <c r="P431" s="154">
        <f>O431*H431</f>
        <v>0</v>
      </c>
      <c r="Q431" s="154">
        <v>0.55000000000000004</v>
      </c>
      <c r="R431" s="154">
        <f>Q431*H431</f>
        <v>0.28600000000000003</v>
      </c>
      <c r="S431" s="154">
        <v>0</v>
      </c>
      <c r="T431" s="155">
        <f>S431*H431</f>
        <v>0</v>
      </c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R431" s="156" t="s">
        <v>346</v>
      </c>
      <c r="AT431" s="156" t="s">
        <v>203</v>
      </c>
      <c r="AU431" s="156" t="s">
        <v>88</v>
      </c>
      <c r="AY431" s="17" t="s">
        <v>156</v>
      </c>
      <c r="BE431" s="157">
        <f>IF(N431="základná",J431,0)</f>
        <v>0</v>
      </c>
      <c r="BF431" s="157">
        <f>IF(N431="znížená",J431,0)</f>
        <v>112.25</v>
      </c>
      <c r="BG431" s="157">
        <f>IF(N431="zákl. prenesená",J431,0)</f>
        <v>0</v>
      </c>
      <c r="BH431" s="157">
        <f>IF(N431="zníž. prenesená",J431,0)</f>
        <v>0</v>
      </c>
      <c r="BI431" s="157">
        <f>IF(N431="nulová",J431,0)</f>
        <v>0</v>
      </c>
      <c r="BJ431" s="17" t="s">
        <v>88</v>
      </c>
      <c r="BK431" s="157">
        <f>ROUND(I431*H431,2)</f>
        <v>112.25</v>
      </c>
      <c r="BL431" s="17" t="s">
        <v>252</v>
      </c>
      <c r="BM431" s="156" t="s">
        <v>664</v>
      </c>
    </row>
    <row r="432" spans="1:65" s="14" customFormat="1" ht="11.25">
      <c r="B432" s="165"/>
      <c r="D432" s="159" t="s">
        <v>164</v>
      </c>
      <c r="F432" s="167" t="s">
        <v>665</v>
      </c>
      <c r="H432" s="168">
        <v>0.52</v>
      </c>
      <c r="L432" s="165"/>
      <c r="M432" s="169"/>
      <c r="N432" s="170"/>
      <c r="O432" s="170"/>
      <c r="P432" s="170"/>
      <c r="Q432" s="170"/>
      <c r="R432" s="170"/>
      <c r="S432" s="170"/>
      <c r="T432" s="171"/>
      <c r="AT432" s="166" t="s">
        <v>164</v>
      </c>
      <c r="AU432" s="166" t="s">
        <v>88</v>
      </c>
      <c r="AV432" s="14" t="s">
        <v>88</v>
      </c>
      <c r="AW432" s="14" t="s">
        <v>3</v>
      </c>
      <c r="AX432" s="14" t="s">
        <v>83</v>
      </c>
      <c r="AY432" s="166" t="s">
        <v>156</v>
      </c>
    </row>
    <row r="433" spans="1:65" s="2" customFormat="1" ht="24.2" customHeight="1">
      <c r="A433" s="30"/>
      <c r="B433" s="144"/>
      <c r="C433" s="145" t="s">
        <v>666</v>
      </c>
      <c r="D433" s="145" t="s">
        <v>158</v>
      </c>
      <c r="E433" s="146" t="s">
        <v>667</v>
      </c>
      <c r="F433" s="147" t="s">
        <v>668</v>
      </c>
      <c r="G433" s="148" t="s">
        <v>206</v>
      </c>
      <c r="H433" s="149">
        <v>5.5250000000000004</v>
      </c>
      <c r="I433" s="150">
        <v>47.06</v>
      </c>
      <c r="J433" s="150">
        <f>ROUND(I433*H433,2)</f>
        <v>260.01</v>
      </c>
      <c r="K433" s="151"/>
      <c r="L433" s="31"/>
      <c r="M433" s="152" t="s">
        <v>1</v>
      </c>
      <c r="N433" s="153" t="s">
        <v>44</v>
      </c>
      <c r="O433" s="154">
        <v>1.7130000000000001</v>
      </c>
      <c r="P433" s="154">
        <f>O433*H433</f>
        <v>9.4643250000000005</v>
      </c>
      <c r="Q433" s="154">
        <v>0</v>
      </c>
      <c r="R433" s="154">
        <f>Q433*H433</f>
        <v>0</v>
      </c>
      <c r="S433" s="154">
        <v>0</v>
      </c>
      <c r="T433" s="155">
        <f>S433*H433</f>
        <v>0</v>
      </c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R433" s="156" t="s">
        <v>252</v>
      </c>
      <c r="AT433" s="156" t="s">
        <v>158</v>
      </c>
      <c r="AU433" s="156" t="s">
        <v>88</v>
      </c>
      <c r="AY433" s="17" t="s">
        <v>156</v>
      </c>
      <c r="BE433" s="157">
        <f>IF(N433="základná",J433,0)</f>
        <v>0</v>
      </c>
      <c r="BF433" s="157">
        <f>IF(N433="znížená",J433,0)</f>
        <v>260.01</v>
      </c>
      <c r="BG433" s="157">
        <f>IF(N433="zákl. prenesená",J433,0)</f>
        <v>0</v>
      </c>
      <c r="BH433" s="157">
        <f>IF(N433="zníž. prenesená",J433,0)</f>
        <v>0</v>
      </c>
      <c r="BI433" s="157">
        <f>IF(N433="nulová",J433,0)</f>
        <v>0</v>
      </c>
      <c r="BJ433" s="17" t="s">
        <v>88</v>
      </c>
      <c r="BK433" s="157">
        <f>ROUND(I433*H433,2)</f>
        <v>260.01</v>
      </c>
      <c r="BL433" s="17" t="s">
        <v>252</v>
      </c>
      <c r="BM433" s="156" t="s">
        <v>669</v>
      </c>
    </row>
    <row r="434" spans="1:65" s="12" customFormat="1" ht="22.9" customHeight="1">
      <c r="B434" s="132"/>
      <c r="D434" s="133" t="s">
        <v>77</v>
      </c>
      <c r="E434" s="142" t="s">
        <v>670</v>
      </c>
      <c r="F434" s="142" t="s">
        <v>671</v>
      </c>
      <c r="J434" s="143">
        <f>BK434</f>
        <v>17804.3</v>
      </c>
      <c r="L434" s="132"/>
      <c r="M434" s="136"/>
      <c r="N434" s="137"/>
      <c r="O434" s="137"/>
      <c r="P434" s="138">
        <f>SUM(P435:P447)</f>
        <v>206.72302059999998</v>
      </c>
      <c r="Q434" s="137"/>
      <c r="R434" s="138">
        <f>SUM(R435:R447)</f>
        <v>4.5136144499999995</v>
      </c>
      <c r="S434" s="137"/>
      <c r="T434" s="139">
        <f>SUM(T435:T447)</f>
        <v>0</v>
      </c>
      <c r="AR434" s="133" t="s">
        <v>88</v>
      </c>
      <c r="AT434" s="140" t="s">
        <v>77</v>
      </c>
      <c r="AU434" s="140" t="s">
        <v>83</v>
      </c>
      <c r="AY434" s="133" t="s">
        <v>156</v>
      </c>
      <c r="BK434" s="141">
        <f>SUM(BK435:BK447)</f>
        <v>17804.3</v>
      </c>
    </row>
    <row r="435" spans="1:65" s="2" customFormat="1" ht="37.9" customHeight="1">
      <c r="A435" s="30"/>
      <c r="B435" s="144"/>
      <c r="C435" s="145" t="s">
        <v>672</v>
      </c>
      <c r="D435" s="145" t="s">
        <v>158</v>
      </c>
      <c r="E435" s="146" t="s">
        <v>673</v>
      </c>
      <c r="F435" s="147" t="s">
        <v>674</v>
      </c>
      <c r="G435" s="148" t="s">
        <v>98</v>
      </c>
      <c r="H435" s="149">
        <v>4.1849999999999996</v>
      </c>
      <c r="I435" s="150">
        <v>30.52</v>
      </c>
      <c r="J435" s="150">
        <f>ROUND(I435*H435,2)</f>
        <v>127.73</v>
      </c>
      <c r="K435" s="151"/>
      <c r="L435" s="31"/>
      <c r="M435" s="152" t="s">
        <v>1</v>
      </c>
      <c r="N435" s="153" t="s">
        <v>44</v>
      </c>
      <c r="O435" s="154">
        <v>1.3792</v>
      </c>
      <c r="P435" s="154">
        <f>O435*H435</f>
        <v>5.7719519999999997</v>
      </c>
      <c r="Q435" s="154">
        <v>1.1950000000000001E-2</v>
      </c>
      <c r="R435" s="154">
        <f>Q435*H435</f>
        <v>5.001075E-2</v>
      </c>
      <c r="S435" s="154">
        <v>0</v>
      </c>
      <c r="T435" s="155">
        <f>S435*H435</f>
        <v>0</v>
      </c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R435" s="156" t="s">
        <v>252</v>
      </c>
      <c r="AT435" s="156" t="s">
        <v>158</v>
      </c>
      <c r="AU435" s="156" t="s">
        <v>88</v>
      </c>
      <c r="AY435" s="17" t="s">
        <v>156</v>
      </c>
      <c r="BE435" s="157">
        <f>IF(N435="základná",J435,0)</f>
        <v>0</v>
      </c>
      <c r="BF435" s="157">
        <f>IF(N435="znížená",J435,0)</f>
        <v>127.73</v>
      </c>
      <c r="BG435" s="157">
        <f>IF(N435="zákl. prenesená",J435,0)</f>
        <v>0</v>
      </c>
      <c r="BH435" s="157">
        <f>IF(N435="zníž. prenesená",J435,0)</f>
        <v>0</v>
      </c>
      <c r="BI435" s="157">
        <f>IF(N435="nulová",J435,0)</f>
        <v>0</v>
      </c>
      <c r="BJ435" s="17" t="s">
        <v>88</v>
      </c>
      <c r="BK435" s="157">
        <f>ROUND(I435*H435,2)</f>
        <v>127.73</v>
      </c>
      <c r="BL435" s="17" t="s">
        <v>252</v>
      </c>
      <c r="BM435" s="156" t="s">
        <v>675</v>
      </c>
    </row>
    <row r="436" spans="1:65" s="14" customFormat="1" ht="11.25">
      <c r="B436" s="165"/>
      <c r="D436" s="159" t="s">
        <v>164</v>
      </c>
      <c r="E436" s="166" t="s">
        <v>1</v>
      </c>
      <c r="F436" s="167" t="s">
        <v>676</v>
      </c>
      <c r="H436" s="168">
        <v>3.78</v>
      </c>
      <c r="L436" s="165"/>
      <c r="M436" s="169"/>
      <c r="N436" s="170"/>
      <c r="O436" s="170"/>
      <c r="P436" s="170"/>
      <c r="Q436" s="170"/>
      <c r="R436" s="170"/>
      <c r="S436" s="170"/>
      <c r="T436" s="171"/>
      <c r="AT436" s="166" t="s">
        <v>164</v>
      </c>
      <c r="AU436" s="166" t="s">
        <v>88</v>
      </c>
      <c r="AV436" s="14" t="s">
        <v>88</v>
      </c>
      <c r="AW436" s="14" t="s">
        <v>34</v>
      </c>
      <c r="AX436" s="14" t="s">
        <v>78</v>
      </c>
      <c r="AY436" s="166" t="s">
        <v>156</v>
      </c>
    </row>
    <row r="437" spans="1:65" s="14" customFormat="1" ht="11.25">
      <c r="B437" s="165"/>
      <c r="D437" s="159" t="s">
        <v>164</v>
      </c>
      <c r="E437" s="166" t="s">
        <v>1</v>
      </c>
      <c r="F437" s="167" t="s">
        <v>677</v>
      </c>
      <c r="H437" s="168">
        <v>0.40500000000000003</v>
      </c>
      <c r="L437" s="165"/>
      <c r="M437" s="169"/>
      <c r="N437" s="170"/>
      <c r="O437" s="170"/>
      <c r="P437" s="170"/>
      <c r="Q437" s="170"/>
      <c r="R437" s="170"/>
      <c r="S437" s="170"/>
      <c r="T437" s="171"/>
      <c r="AT437" s="166" t="s">
        <v>164</v>
      </c>
      <c r="AU437" s="166" t="s">
        <v>88</v>
      </c>
      <c r="AV437" s="14" t="s">
        <v>88</v>
      </c>
      <c r="AW437" s="14" t="s">
        <v>34</v>
      </c>
      <c r="AX437" s="14" t="s">
        <v>78</v>
      </c>
      <c r="AY437" s="166" t="s">
        <v>156</v>
      </c>
    </row>
    <row r="438" spans="1:65" s="15" customFormat="1" ht="11.25">
      <c r="B438" s="172"/>
      <c r="D438" s="159" t="s">
        <v>164</v>
      </c>
      <c r="E438" s="173" t="s">
        <v>1</v>
      </c>
      <c r="F438" s="174" t="s">
        <v>172</v>
      </c>
      <c r="H438" s="175">
        <v>4.1849999999999996</v>
      </c>
      <c r="L438" s="172"/>
      <c r="M438" s="176"/>
      <c r="N438" s="177"/>
      <c r="O438" s="177"/>
      <c r="P438" s="177"/>
      <c r="Q438" s="177"/>
      <c r="R438" s="177"/>
      <c r="S438" s="177"/>
      <c r="T438" s="178"/>
      <c r="AT438" s="173" t="s">
        <v>164</v>
      </c>
      <c r="AU438" s="173" t="s">
        <v>88</v>
      </c>
      <c r="AV438" s="15" t="s">
        <v>162</v>
      </c>
      <c r="AW438" s="15" t="s">
        <v>34</v>
      </c>
      <c r="AX438" s="15" t="s">
        <v>83</v>
      </c>
      <c r="AY438" s="173" t="s">
        <v>156</v>
      </c>
    </row>
    <row r="439" spans="1:65" s="2" customFormat="1" ht="37.9" customHeight="1">
      <c r="A439" s="30"/>
      <c r="B439" s="144"/>
      <c r="C439" s="145" t="s">
        <v>678</v>
      </c>
      <c r="D439" s="145" t="s">
        <v>158</v>
      </c>
      <c r="E439" s="146" t="s">
        <v>679</v>
      </c>
      <c r="F439" s="147" t="s">
        <v>680</v>
      </c>
      <c r="G439" s="148" t="s">
        <v>98</v>
      </c>
      <c r="H439" s="149">
        <v>98.78</v>
      </c>
      <c r="I439" s="150">
        <v>38</v>
      </c>
      <c r="J439" s="150">
        <f>ROUND(I439*H439,2)</f>
        <v>3753.64</v>
      </c>
      <c r="K439" s="151"/>
      <c r="L439" s="31"/>
      <c r="M439" s="152" t="s">
        <v>1</v>
      </c>
      <c r="N439" s="153" t="s">
        <v>44</v>
      </c>
      <c r="O439" s="154">
        <v>1.10277</v>
      </c>
      <c r="P439" s="154">
        <f>O439*H439</f>
        <v>108.9316206</v>
      </c>
      <c r="Q439" s="154">
        <v>1.9619999999999999E-2</v>
      </c>
      <c r="R439" s="154">
        <f>Q439*H439</f>
        <v>1.9380635999999998</v>
      </c>
      <c r="S439" s="154">
        <v>0</v>
      </c>
      <c r="T439" s="155">
        <f>S439*H439</f>
        <v>0</v>
      </c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R439" s="156" t="s">
        <v>252</v>
      </c>
      <c r="AT439" s="156" t="s">
        <v>158</v>
      </c>
      <c r="AU439" s="156" t="s">
        <v>88</v>
      </c>
      <c r="AY439" s="17" t="s">
        <v>156</v>
      </c>
      <c r="BE439" s="157">
        <f>IF(N439="základná",J439,0)</f>
        <v>0</v>
      </c>
      <c r="BF439" s="157">
        <f>IF(N439="znížená",J439,0)</f>
        <v>3753.64</v>
      </c>
      <c r="BG439" s="157">
        <f>IF(N439="zákl. prenesená",J439,0)</f>
        <v>0</v>
      </c>
      <c r="BH439" s="157">
        <f>IF(N439="zníž. prenesená",J439,0)</f>
        <v>0</v>
      </c>
      <c r="BI439" s="157">
        <f>IF(N439="nulová",J439,0)</f>
        <v>0</v>
      </c>
      <c r="BJ439" s="17" t="s">
        <v>88</v>
      </c>
      <c r="BK439" s="157">
        <f>ROUND(I439*H439,2)</f>
        <v>3753.64</v>
      </c>
      <c r="BL439" s="17" t="s">
        <v>252</v>
      </c>
      <c r="BM439" s="156" t="s">
        <v>681</v>
      </c>
    </row>
    <row r="440" spans="1:65" s="14" customFormat="1" ht="11.25">
      <c r="B440" s="165"/>
      <c r="D440" s="159" t="s">
        <v>164</v>
      </c>
      <c r="E440" s="166" t="s">
        <v>100</v>
      </c>
      <c r="F440" s="167" t="s">
        <v>682</v>
      </c>
      <c r="H440" s="168">
        <v>98.78</v>
      </c>
      <c r="L440" s="165"/>
      <c r="M440" s="169"/>
      <c r="N440" s="170"/>
      <c r="O440" s="170"/>
      <c r="P440" s="170"/>
      <c r="Q440" s="170"/>
      <c r="R440" s="170"/>
      <c r="S440" s="170"/>
      <c r="T440" s="171"/>
      <c r="AT440" s="166" t="s">
        <v>164</v>
      </c>
      <c r="AU440" s="166" t="s">
        <v>88</v>
      </c>
      <c r="AV440" s="14" t="s">
        <v>88</v>
      </c>
      <c r="AW440" s="14" t="s">
        <v>34</v>
      </c>
      <c r="AX440" s="14" t="s">
        <v>83</v>
      </c>
      <c r="AY440" s="166" t="s">
        <v>156</v>
      </c>
    </row>
    <row r="441" spans="1:65" s="2" customFormat="1" ht="37.9" customHeight="1">
      <c r="A441" s="30"/>
      <c r="B441" s="144"/>
      <c r="C441" s="145" t="s">
        <v>683</v>
      </c>
      <c r="D441" s="145" t="s">
        <v>158</v>
      </c>
      <c r="E441" s="146" t="s">
        <v>684</v>
      </c>
      <c r="F441" s="147" t="s">
        <v>685</v>
      </c>
      <c r="G441" s="148" t="s">
        <v>98</v>
      </c>
      <c r="H441" s="149">
        <v>9.51</v>
      </c>
      <c r="I441" s="150">
        <v>39</v>
      </c>
      <c r="J441" s="150">
        <f>ROUND(I441*H441,2)</f>
        <v>370.89</v>
      </c>
      <c r="K441" s="151"/>
      <c r="L441" s="31"/>
      <c r="M441" s="152" t="s">
        <v>1</v>
      </c>
      <c r="N441" s="153" t="s">
        <v>44</v>
      </c>
      <c r="O441" s="154">
        <v>1.1020000000000001</v>
      </c>
      <c r="P441" s="154">
        <f>O441*H441</f>
        <v>10.480020000000001</v>
      </c>
      <c r="Q441" s="154">
        <v>1.951E-2</v>
      </c>
      <c r="R441" s="154">
        <f>Q441*H441</f>
        <v>0.18554009999999999</v>
      </c>
      <c r="S441" s="154">
        <v>0</v>
      </c>
      <c r="T441" s="155">
        <f>S441*H441</f>
        <v>0</v>
      </c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R441" s="156" t="s">
        <v>252</v>
      </c>
      <c r="AT441" s="156" t="s">
        <v>158</v>
      </c>
      <c r="AU441" s="156" t="s">
        <v>88</v>
      </c>
      <c r="AY441" s="17" t="s">
        <v>156</v>
      </c>
      <c r="BE441" s="157">
        <f>IF(N441="základná",J441,0)</f>
        <v>0</v>
      </c>
      <c r="BF441" s="157">
        <f>IF(N441="znížená",J441,0)</f>
        <v>370.89</v>
      </c>
      <c r="BG441" s="157">
        <f>IF(N441="zákl. prenesená",J441,0)</f>
        <v>0</v>
      </c>
      <c r="BH441" s="157">
        <f>IF(N441="zníž. prenesená",J441,0)</f>
        <v>0</v>
      </c>
      <c r="BI441" s="157">
        <f>IF(N441="nulová",J441,0)</f>
        <v>0</v>
      </c>
      <c r="BJ441" s="17" t="s">
        <v>88</v>
      </c>
      <c r="BK441" s="157">
        <f>ROUND(I441*H441,2)</f>
        <v>370.89</v>
      </c>
      <c r="BL441" s="17" t="s">
        <v>252</v>
      </c>
      <c r="BM441" s="156" t="s">
        <v>686</v>
      </c>
    </row>
    <row r="442" spans="1:65" s="14" customFormat="1" ht="11.25">
      <c r="B442" s="165"/>
      <c r="D442" s="159" t="s">
        <v>164</v>
      </c>
      <c r="E442" s="166" t="s">
        <v>103</v>
      </c>
      <c r="F442" s="167" t="s">
        <v>687</v>
      </c>
      <c r="H442" s="168">
        <v>9.51</v>
      </c>
      <c r="L442" s="165"/>
      <c r="M442" s="169"/>
      <c r="N442" s="170"/>
      <c r="O442" s="170"/>
      <c r="P442" s="170"/>
      <c r="Q442" s="170"/>
      <c r="R442" s="170"/>
      <c r="S442" s="170"/>
      <c r="T442" s="171"/>
      <c r="AT442" s="166" t="s">
        <v>164</v>
      </c>
      <c r="AU442" s="166" t="s">
        <v>88</v>
      </c>
      <c r="AV442" s="14" t="s">
        <v>88</v>
      </c>
      <c r="AW442" s="14" t="s">
        <v>34</v>
      </c>
      <c r="AX442" s="14" t="s">
        <v>83</v>
      </c>
      <c r="AY442" s="166" t="s">
        <v>156</v>
      </c>
    </row>
    <row r="443" spans="1:65" s="2" customFormat="1" ht="49.15" customHeight="1">
      <c r="A443" s="30"/>
      <c r="B443" s="144"/>
      <c r="C443" s="145" t="s">
        <v>688</v>
      </c>
      <c r="D443" s="145" t="s">
        <v>158</v>
      </c>
      <c r="E443" s="146" t="s">
        <v>689</v>
      </c>
      <c r="F443" s="147" t="s">
        <v>690</v>
      </c>
      <c r="G443" s="148" t="s">
        <v>691</v>
      </c>
      <c r="H443" s="149">
        <v>1</v>
      </c>
      <c r="I443" s="150">
        <v>7000</v>
      </c>
      <c r="J443" s="150">
        <f>ROUND(I443*H443,2)</f>
        <v>7000</v>
      </c>
      <c r="K443" s="151"/>
      <c r="L443" s="31"/>
      <c r="M443" s="152" t="s">
        <v>1</v>
      </c>
      <c r="N443" s="153" t="s">
        <v>44</v>
      </c>
      <c r="O443" s="154">
        <v>0.35199999999999998</v>
      </c>
      <c r="P443" s="154">
        <f>O443*H443</f>
        <v>0.35199999999999998</v>
      </c>
      <c r="Q443" s="154">
        <v>0</v>
      </c>
      <c r="R443" s="154">
        <f>Q443*H443</f>
        <v>0</v>
      </c>
      <c r="S443" s="154">
        <v>0</v>
      </c>
      <c r="T443" s="155">
        <f>S443*H443</f>
        <v>0</v>
      </c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R443" s="156" t="s">
        <v>252</v>
      </c>
      <c r="AT443" s="156" t="s">
        <v>158</v>
      </c>
      <c r="AU443" s="156" t="s">
        <v>88</v>
      </c>
      <c r="AY443" s="17" t="s">
        <v>156</v>
      </c>
      <c r="BE443" s="157">
        <f>IF(N443="základná",J443,0)</f>
        <v>0</v>
      </c>
      <c r="BF443" s="157">
        <f>IF(N443="znížená",J443,0)</f>
        <v>7000</v>
      </c>
      <c r="BG443" s="157">
        <f>IF(N443="zákl. prenesená",J443,0)</f>
        <v>0</v>
      </c>
      <c r="BH443" s="157">
        <f>IF(N443="zníž. prenesená",J443,0)</f>
        <v>0</v>
      </c>
      <c r="BI443" s="157">
        <f>IF(N443="nulová",J443,0)</f>
        <v>0</v>
      </c>
      <c r="BJ443" s="17" t="s">
        <v>88</v>
      </c>
      <c r="BK443" s="157">
        <f>ROUND(I443*H443,2)</f>
        <v>7000</v>
      </c>
      <c r="BL443" s="17" t="s">
        <v>252</v>
      </c>
      <c r="BM443" s="156" t="s">
        <v>692</v>
      </c>
    </row>
    <row r="444" spans="1:65" s="2" customFormat="1" ht="24.2" customHeight="1">
      <c r="A444" s="30"/>
      <c r="B444" s="144"/>
      <c r="C444" s="145" t="s">
        <v>693</v>
      </c>
      <c r="D444" s="145" t="s">
        <v>158</v>
      </c>
      <c r="E444" s="146" t="s">
        <v>694</v>
      </c>
      <c r="F444" s="147" t="s">
        <v>695</v>
      </c>
      <c r="G444" s="148" t="s">
        <v>98</v>
      </c>
      <c r="H444" s="149">
        <v>156</v>
      </c>
      <c r="I444" s="150">
        <v>8.44</v>
      </c>
      <c r="J444" s="150">
        <f>ROUND(I444*H444,2)</f>
        <v>1316.64</v>
      </c>
      <c r="K444" s="151"/>
      <c r="L444" s="31"/>
      <c r="M444" s="152" t="s">
        <v>1</v>
      </c>
      <c r="N444" s="153" t="s">
        <v>44</v>
      </c>
      <c r="O444" s="154">
        <v>0.30567</v>
      </c>
      <c r="P444" s="154">
        <f>O444*H444</f>
        <v>47.684519999999999</v>
      </c>
      <c r="Q444" s="154">
        <v>0</v>
      </c>
      <c r="R444" s="154">
        <f>Q444*H444</f>
        <v>0</v>
      </c>
      <c r="S444" s="154">
        <v>0</v>
      </c>
      <c r="T444" s="155">
        <f>S444*H444</f>
        <v>0</v>
      </c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R444" s="156" t="s">
        <v>252</v>
      </c>
      <c r="AT444" s="156" t="s">
        <v>158</v>
      </c>
      <c r="AU444" s="156" t="s">
        <v>88</v>
      </c>
      <c r="AY444" s="17" t="s">
        <v>156</v>
      </c>
      <c r="BE444" s="157">
        <f>IF(N444="základná",J444,0)</f>
        <v>0</v>
      </c>
      <c r="BF444" s="157">
        <f>IF(N444="znížená",J444,0)</f>
        <v>1316.64</v>
      </c>
      <c r="BG444" s="157">
        <f>IF(N444="zákl. prenesená",J444,0)</f>
        <v>0</v>
      </c>
      <c r="BH444" s="157">
        <f>IF(N444="zníž. prenesená",J444,0)</f>
        <v>0</v>
      </c>
      <c r="BI444" s="157">
        <f>IF(N444="nulová",J444,0)</f>
        <v>0</v>
      </c>
      <c r="BJ444" s="17" t="s">
        <v>88</v>
      </c>
      <c r="BK444" s="157">
        <f>ROUND(I444*H444,2)</f>
        <v>1316.64</v>
      </c>
      <c r="BL444" s="17" t="s">
        <v>252</v>
      </c>
      <c r="BM444" s="156" t="s">
        <v>696</v>
      </c>
    </row>
    <row r="445" spans="1:65" s="14" customFormat="1" ht="11.25">
      <c r="B445" s="165"/>
      <c r="D445" s="159" t="s">
        <v>164</v>
      </c>
      <c r="E445" s="166" t="s">
        <v>1</v>
      </c>
      <c r="F445" s="167" t="s">
        <v>697</v>
      </c>
      <c r="H445" s="168">
        <v>156</v>
      </c>
      <c r="L445" s="165"/>
      <c r="M445" s="169"/>
      <c r="N445" s="170"/>
      <c r="O445" s="170"/>
      <c r="P445" s="170"/>
      <c r="Q445" s="170"/>
      <c r="R445" s="170"/>
      <c r="S445" s="170"/>
      <c r="T445" s="171"/>
      <c r="AT445" s="166" t="s">
        <v>164</v>
      </c>
      <c r="AU445" s="166" t="s">
        <v>88</v>
      </c>
      <c r="AV445" s="14" t="s">
        <v>88</v>
      </c>
      <c r="AW445" s="14" t="s">
        <v>34</v>
      </c>
      <c r="AX445" s="14" t="s">
        <v>83</v>
      </c>
      <c r="AY445" s="166" t="s">
        <v>156</v>
      </c>
    </row>
    <row r="446" spans="1:65" s="2" customFormat="1" ht="24.2" customHeight="1">
      <c r="A446" s="30"/>
      <c r="B446" s="144"/>
      <c r="C446" s="179" t="s">
        <v>698</v>
      </c>
      <c r="D446" s="179" t="s">
        <v>203</v>
      </c>
      <c r="E446" s="180" t="s">
        <v>699</v>
      </c>
      <c r="F446" s="181" t="s">
        <v>700</v>
      </c>
      <c r="G446" s="182" t="s">
        <v>98</v>
      </c>
      <c r="H446" s="183">
        <v>156</v>
      </c>
      <c r="I446" s="184">
        <v>30.82</v>
      </c>
      <c r="J446" s="184">
        <f>ROUND(I446*H446,2)</f>
        <v>4807.92</v>
      </c>
      <c r="K446" s="185"/>
      <c r="L446" s="186"/>
      <c r="M446" s="187" t="s">
        <v>1</v>
      </c>
      <c r="N446" s="188" t="s">
        <v>44</v>
      </c>
      <c r="O446" s="154">
        <v>0</v>
      </c>
      <c r="P446" s="154">
        <f>O446*H446</f>
        <v>0</v>
      </c>
      <c r="Q446" s="154">
        <v>1.4999999999999999E-2</v>
      </c>
      <c r="R446" s="154">
        <f>Q446*H446</f>
        <v>2.34</v>
      </c>
      <c r="S446" s="154">
        <v>0</v>
      </c>
      <c r="T446" s="155">
        <f>S446*H446</f>
        <v>0</v>
      </c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R446" s="156" t="s">
        <v>346</v>
      </c>
      <c r="AT446" s="156" t="s">
        <v>203</v>
      </c>
      <c r="AU446" s="156" t="s">
        <v>88</v>
      </c>
      <c r="AY446" s="17" t="s">
        <v>156</v>
      </c>
      <c r="BE446" s="157">
        <f>IF(N446="základná",J446,0)</f>
        <v>0</v>
      </c>
      <c r="BF446" s="157">
        <f>IF(N446="znížená",J446,0)</f>
        <v>4807.92</v>
      </c>
      <c r="BG446" s="157">
        <f>IF(N446="zákl. prenesená",J446,0)</f>
        <v>0</v>
      </c>
      <c r="BH446" s="157">
        <f>IF(N446="zníž. prenesená",J446,0)</f>
        <v>0</v>
      </c>
      <c r="BI446" s="157">
        <f>IF(N446="nulová",J446,0)</f>
        <v>0</v>
      </c>
      <c r="BJ446" s="17" t="s">
        <v>88</v>
      </c>
      <c r="BK446" s="157">
        <f>ROUND(I446*H446,2)</f>
        <v>4807.92</v>
      </c>
      <c r="BL446" s="17" t="s">
        <v>252</v>
      </c>
      <c r="BM446" s="156" t="s">
        <v>701</v>
      </c>
    </row>
    <row r="447" spans="1:65" s="2" customFormat="1" ht="24.2" customHeight="1">
      <c r="A447" s="30"/>
      <c r="B447" s="144"/>
      <c r="C447" s="145" t="s">
        <v>702</v>
      </c>
      <c r="D447" s="145" t="s">
        <v>158</v>
      </c>
      <c r="E447" s="146" t="s">
        <v>703</v>
      </c>
      <c r="F447" s="147" t="s">
        <v>704</v>
      </c>
      <c r="G447" s="148" t="s">
        <v>206</v>
      </c>
      <c r="H447" s="149">
        <v>4.5140000000000002</v>
      </c>
      <c r="I447" s="150">
        <v>94.7</v>
      </c>
      <c r="J447" s="150">
        <f>ROUND(I447*H447,2)</f>
        <v>427.48</v>
      </c>
      <c r="K447" s="151"/>
      <c r="L447" s="31"/>
      <c r="M447" s="152" t="s">
        <v>1</v>
      </c>
      <c r="N447" s="153" t="s">
        <v>44</v>
      </c>
      <c r="O447" s="154">
        <v>7.4219999999999997</v>
      </c>
      <c r="P447" s="154">
        <f>O447*H447</f>
        <v>33.502907999999998</v>
      </c>
      <c r="Q447" s="154">
        <v>0</v>
      </c>
      <c r="R447" s="154">
        <f>Q447*H447</f>
        <v>0</v>
      </c>
      <c r="S447" s="154">
        <v>0</v>
      </c>
      <c r="T447" s="155">
        <f>S447*H447</f>
        <v>0</v>
      </c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R447" s="156" t="s">
        <v>252</v>
      </c>
      <c r="AT447" s="156" t="s">
        <v>158</v>
      </c>
      <c r="AU447" s="156" t="s">
        <v>88</v>
      </c>
      <c r="AY447" s="17" t="s">
        <v>156</v>
      </c>
      <c r="BE447" s="157">
        <f>IF(N447="základná",J447,0)</f>
        <v>0</v>
      </c>
      <c r="BF447" s="157">
        <f>IF(N447="znížená",J447,0)</f>
        <v>427.48</v>
      </c>
      <c r="BG447" s="157">
        <f>IF(N447="zákl. prenesená",J447,0)</f>
        <v>0</v>
      </c>
      <c r="BH447" s="157">
        <f>IF(N447="zníž. prenesená",J447,0)</f>
        <v>0</v>
      </c>
      <c r="BI447" s="157">
        <f>IF(N447="nulová",J447,0)</f>
        <v>0</v>
      </c>
      <c r="BJ447" s="17" t="s">
        <v>88</v>
      </c>
      <c r="BK447" s="157">
        <f>ROUND(I447*H447,2)</f>
        <v>427.48</v>
      </c>
      <c r="BL447" s="17" t="s">
        <v>252</v>
      </c>
      <c r="BM447" s="156" t="s">
        <v>705</v>
      </c>
    </row>
    <row r="448" spans="1:65" s="12" customFormat="1" ht="22.9" customHeight="1">
      <c r="B448" s="132"/>
      <c r="D448" s="133" t="s">
        <v>77</v>
      </c>
      <c r="E448" s="142" t="s">
        <v>706</v>
      </c>
      <c r="F448" s="142" t="s">
        <v>707</v>
      </c>
      <c r="J448" s="143">
        <f>BK448</f>
        <v>1986.07</v>
      </c>
      <c r="L448" s="132"/>
      <c r="M448" s="136"/>
      <c r="N448" s="137"/>
      <c r="O448" s="137"/>
      <c r="P448" s="138">
        <f>SUM(P449:P458)</f>
        <v>69.540099999999995</v>
      </c>
      <c r="Q448" s="137"/>
      <c r="R448" s="138">
        <f>SUM(R449:R458)</f>
        <v>0.1371657</v>
      </c>
      <c r="S448" s="137"/>
      <c r="T448" s="139">
        <f>SUM(T449:T458)</f>
        <v>0</v>
      </c>
      <c r="AR448" s="133" t="s">
        <v>88</v>
      </c>
      <c r="AT448" s="140" t="s">
        <v>77</v>
      </c>
      <c r="AU448" s="140" t="s">
        <v>83</v>
      </c>
      <c r="AY448" s="133" t="s">
        <v>156</v>
      </c>
      <c r="BK448" s="141">
        <f>SUM(BK449:BK458)</f>
        <v>1986.07</v>
      </c>
    </row>
    <row r="449" spans="1:65" s="2" customFormat="1" ht="37.9" customHeight="1">
      <c r="A449" s="30"/>
      <c r="B449" s="144"/>
      <c r="C449" s="145" t="s">
        <v>708</v>
      </c>
      <c r="D449" s="145" t="s">
        <v>158</v>
      </c>
      <c r="E449" s="146" t="s">
        <v>709</v>
      </c>
      <c r="F449" s="147" t="s">
        <v>710</v>
      </c>
      <c r="G449" s="148" t="s">
        <v>98</v>
      </c>
      <c r="H449" s="149">
        <v>1.56</v>
      </c>
      <c r="I449" s="150">
        <v>95</v>
      </c>
      <c r="J449" s="150">
        <f>ROUND(I449*H449,2)</f>
        <v>148.19999999999999</v>
      </c>
      <c r="K449" s="151"/>
      <c r="L449" s="31"/>
      <c r="M449" s="152" t="s">
        <v>1</v>
      </c>
      <c r="N449" s="153" t="s">
        <v>44</v>
      </c>
      <c r="O449" s="154">
        <v>3.3010000000000002</v>
      </c>
      <c r="P449" s="154">
        <f>O449*H449</f>
        <v>5.1495600000000001</v>
      </c>
      <c r="Q449" s="154">
        <v>7.0200000000000002E-3</v>
      </c>
      <c r="R449" s="154">
        <f>Q449*H449</f>
        <v>1.0951200000000001E-2</v>
      </c>
      <c r="S449" s="154">
        <v>0</v>
      </c>
      <c r="T449" s="155">
        <f>S449*H449</f>
        <v>0</v>
      </c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R449" s="156" t="s">
        <v>252</v>
      </c>
      <c r="AT449" s="156" t="s">
        <v>158</v>
      </c>
      <c r="AU449" s="156" t="s">
        <v>88</v>
      </c>
      <c r="AY449" s="17" t="s">
        <v>156</v>
      </c>
      <c r="BE449" s="157">
        <f>IF(N449="základná",J449,0)</f>
        <v>0</v>
      </c>
      <c r="BF449" s="157">
        <f>IF(N449="znížená",J449,0)</f>
        <v>148.19999999999999</v>
      </c>
      <c r="BG449" s="157">
        <f>IF(N449="zákl. prenesená",J449,0)</f>
        <v>0</v>
      </c>
      <c r="BH449" s="157">
        <f>IF(N449="zníž. prenesená",J449,0)</f>
        <v>0</v>
      </c>
      <c r="BI449" s="157">
        <f>IF(N449="nulová",J449,0)</f>
        <v>0</v>
      </c>
      <c r="BJ449" s="17" t="s">
        <v>88</v>
      </c>
      <c r="BK449" s="157">
        <f>ROUND(I449*H449,2)</f>
        <v>148.19999999999999</v>
      </c>
      <c r="BL449" s="17" t="s">
        <v>252</v>
      </c>
      <c r="BM449" s="156" t="s">
        <v>711</v>
      </c>
    </row>
    <row r="450" spans="1:65" s="14" customFormat="1" ht="11.25">
      <c r="B450" s="165"/>
      <c r="D450" s="159" t="s">
        <v>164</v>
      </c>
      <c r="E450" s="166" t="s">
        <v>1</v>
      </c>
      <c r="F450" s="167" t="s">
        <v>712</v>
      </c>
      <c r="H450" s="168">
        <v>1.56</v>
      </c>
      <c r="L450" s="165"/>
      <c r="M450" s="169"/>
      <c r="N450" s="170"/>
      <c r="O450" s="170"/>
      <c r="P450" s="170"/>
      <c r="Q450" s="170"/>
      <c r="R450" s="170"/>
      <c r="S450" s="170"/>
      <c r="T450" s="171"/>
      <c r="AT450" s="166" t="s">
        <v>164</v>
      </c>
      <c r="AU450" s="166" t="s">
        <v>88</v>
      </c>
      <c r="AV450" s="14" t="s">
        <v>88</v>
      </c>
      <c r="AW450" s="14" t="s">
        <v>34</v>
      </c>
      <c r="AX450" s="14" t="s">
        <v>83</v>
      </c>
      <c r="AY450" s="166" t="s">
        <v>156</v>
      </c>
    </row>
    <row r="451" spans="1:65" s="2" customFormat="1" ht="24.2" customHeight="1">
      <c r="A451" s="30"/>
      <c r="B451" s="144"/>
      <c r="C451" s="145" t="s">
        <v>713</v>
      </c>
      <c r="D451" s="145" t="s">
        <v>158</v>
      </c>
      <c r="E451" s="146" t="s">
        <v>714</v>
      </c>
      <c r="F451" s="147" t="s">
        <v>715</v>
      </c>
      <c r="G451" s="148" t="s">
        <v>218</v>
      </c>
      <c r="H451" s="149">
        <v>52</v>
      </c>
      <c r="I451" s="150">
        <v>24.79</v>
      </c>
      <c r="J451" s="150">
        <f>ROUND(I451*H451,2)</f>
        <v>1289.08</v>
      </c>
      <c r="K451" s="151"/>
      <c r="L451" s="31"/>
      <c r="M451" s="152" t="s">
        <v>1</v>
      </c>
      <c r="N451" s="153" t="s">
        <v>44</v>
      </c>
      <c r="O451" s="154">
        <v>0.89400000000000002</v>
      </c>
      <c r="P451" s="154">
        <f>O451*H451</f>
        <v>46.488</v>
      </c>
      <c r="Q451" s="154">
        <v>1.57E-3</v>
      </c>
      <c r="R451" s="154">
        <f>Q451*H451</f>
        <v>8.1640000000000004E-2</v>
      </c>
      <c r="S451" s="154">
        <v>0</v>
      </c>
      <c r="T451" s="155">
        <f>S451*H451</f>
        <v>0</v>
      </c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R451" s="156" t="s">
        <v>252</v>
      </c>
      <c r="AT451" s="156" t="s">
        <v>158</v>
      </c>
      <c r="AU451" s="156" t="s">
        <v>88</v>
      </c>
      <c r="AY451" s="17" t="s">
        <v>156</v>
      </c>
      <c r="BE451" s="157">
        <f>IF(N451="základná",J451,0)</f>
        <v>0</v>
      </c>
      <c r="BF451" s="157">
        <f>IF(N451="znížená",J451,0)</f>
        <v>1289.08</v>
      </c>
      <c r="BG451" s="157">
        <f>IF(N451="zákl. prenesená",J451,0)</f>
        <v>0</v>
      </c>
      <c r="BH451" s="157">
        <f>IF(N451="zníž. prenesená",J451,0)</f>
        <v>0</v>
      </c>
      <c r="BI451" s="157">
        <f>IF(N451="nulová",J451,0)</f>
        <v>0</v>
      </c>
      <c r="BJ451" s="17" t="s">
        <v>88</v>
      </c>
      <c r="BK451" s="157">
        <f>ROUND(I451*H451,2)</f>
        <v>1289.08</v>
      </c>
      <c r="BL451" s="17" t="s">
        <v>252</v>
      </c>
      <c r="BM451" s="156" t="s">
        <v>716</v>
      </c>
    </row>
    <row r="452" spans="1:65" s="14" customFormat="1" ht="11.25">
      <c r="B452" s="165"/>
      <c r="D452" s="159" t="s">
        <v>164</v>
      </c>
      <c r="E452" s="166" t="s">
        <v>1</v>
      </c>
      <c r="F452" s="167" t="s">
        <v>717</v>
      </c>
      <c r="H452" s="168">
        <v>52</v>
      </c>
      <c r="L452" s="165"/>
      <c r="M452" s="169"/>
      <c r="N452" s="170"/>
      <c r="O452" s="170"/>
      <c r="P452" s="170"/>
      <c r="Q452" s="170"/>
      <c r="R452" s="170"/>
      <c r="S452" s="170"/>
      <c r="T452" s="171"/>
      <c r="AT452" s="166" t="s">
        <v>164</v>
      </c>
      <c r="AU452" s="166" t="s">
        <v>88</v>
      </c>
      <c r="AV452" s="14" t="s">
        <v>88</v>
      </c>
      <c r="AW452" s="14" t="s">
        <v>34</v>
      </c>
      <c r="AX452" s="14" t="s">
        <v>83</v>
      </c>
      <c r="AY452" s="166" t="s">
        <v>156</v>
      </c>
    </row>
    <row r="453" spans="1:65" s="2" customFormat="1" ht="24.2" customHeight="1">
      <c r="A453" s="30"/>
      <c r="B453" s="144"/>
      <c r="C453" s="145" t="s">
        <v>718</v>
      </c>
      <c r="D453" s="145" t="s">
        <v>158</v>
      </c>
      <c r="E453" s="146" t="s">
        <v>719</v>
      </c>
      <c r="F453" s="147" t="s">
        <v>720</v>
      </c>
      <c r="G453" s="148" t="s">
        <v>292</v>
      </c>
      <c r="H453" s="149">
        <v>4</v>
      </c>
      <c r="I453" s="150">
        <v>23.49</v>
      </c>
      <c r="J453" s="150">
        <f>ROUND(I453*H453,2)</f>
        <v>93.96</v>
      </c>
      <c r="K453" s="151"/>
      <c r="L453" s="31"/>
      <c r="M453" s="152" t="s">
        <v>1</v>
      </c>
      <c r="N453" s="153" t="s">
        <v>44</v>
      </c>
      <c r="O453" s="154">
        <v>1.23525</v>
      </c>
      <c r="P453" s="154">
        <f>O453*H453</f>
        <v>4.9409999999999998</v>
      </c>
      <c r="Q453" s="154">
        <v>1.58E-3</v>
      </c>
      <c r="R453" s="154">
        <f>Q453*H453</f>
        <v>6.3200000000000001E-3</v>
      </c>
      <c r="S453" s="154">
        <v>0</v>
      </c>
      <c r="T453" s="155">
        <f>S453*H453</f>
        <v>0</v>
      </c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R453" s="156" t="s">
        <v>252</v>
      </c>
      <c r="AT453" s="156" t="s">
        <v>158</v>
      </c>
      <c r="AU453" s="156" t="s">
        <v>88</v>
      </c>
      <c r="AY453" s="17" t="s">
        <v>156</v>
      </c>
      <c r="BE453" s="157">
        <f>IF(N453="základná",J453,0)</f>
        <v>0</v>
      </c>
      <c r="BF453" s="157">
        <f>IF(N453="znížená",J453,0)</f>
        <v>93.96</v>
      </c>
      <c r="BG453" s="157">
        <f>IF(N453="zákl. prenesená",J453,0)</f>
        <v>0</v>
      </c>
      <c r="BH453" s="157">
        <f>IF(N453="zníž. prenesená",J453,0)</f>
        <v>0</v>
      </c>
      <c r="BI453" s="157">
        <f>IF(N453="nulová",J453,0)</f>
        <v>0</v>
      </c>
      <c r="BJ453" s="17" t="s">
        <v>88</v>
      </c>
      <c r="BK453" s="157">
        <f>ROUND(I453*H453,2)</f>
        <v>93.96</v>
      </c>
      <c r="BL453" s="17" t="s">
        <v>252</v>
      </c>
      <c r="BM453" s="156" t="s">
        <v>721</v>
      </c>
    </row>
    <row r="454" spans="1:65" s="2" customFormat="1" ht="33" customHeight="1">
      <c r="A454" s="30"/>
      <c r="B454" s="144"/>
      <c r="C454" s="145" t="s">
        <v>722</v>
      </c>
      <c r="D454" s="145" t="s">
        <v>158</v>
      </c>
      <c r="E454" s="146" t="s">
        <v>723</v>
      </c>
      <c r="F454" s="147" t="s">
        <v>724</v>
      </c>
      <c r="G454" s="148" t="s">
        <v>218</v>
      </c>
      <c r="H454" s="149">
        <v>6.25</v>
      </c>
      <c r="I454" s="150">
        <v>17.399999999999999</v>
      </c>
      <c r="J454" s="150">
        <f>ROUND(I454*H454,2)</f>
        <v>108.75</v>
      </c>
      <c r="K454" s="151"/>
      <c r="L454" s="31"/>
      <c r="M454" s="152" t="s">
        <v>1</v>
      </c>
      <c r="N454" s="153" t="s">
        <v>44</v>
      </c>
      <c r="O454" s="154">
        <v>0.45800000000000002</v>
      </c>
      <c r="P454" s="154">
        <f>O454*H454</f>
        <v>2.8625000000000003</v>
      </c>
      <c r="Q454" s="154">
        <v>2.2499999999999998E-3</v>
      </c>
      <c r="R454" s="154">
        <f>Q454*H454</f>
        <v>1.4062499999999999E-2</v>
      </c>
      <c r="S454" s="154">
        <v>0</v>
      </c>
      <c r="T454" s="155">
        <f>S454*H454</f>
        <v>0</v>
      </c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R454" s="156" t="s">
        <v>252</v>
      </c>
      <c r="AT454" s="156" t="s">
        <v>158</v>
      </c>
      <c r="AU454" s="156" t="s">
        <v>88</v>
      </c>
      <c r="AY454" s="17" t="s">
        <v>156</v>
      </c>
      <c r="BE454" s="157">
        <f>IF(N454="základná",J454,0)</f>
        <v>0</v>
      </c>
      <c r="BF454" s="157">
        <f>IF(N454="znížená",J454,0)</f>
        <v>108.75</v>
      </c>
      <c r="BG454" s="157">
        <f>IF(N454="zákl. prenesená",J454,0)</f>
        <v>0</v>
      </c>
      <c r="BH454" s="157">
        <f>IF(N454="zníž. prenesená",J454,0)</f>
        <v>0</v>
      </c>
      <c r="BI454" s="157">
        <f>IF(N454="nulová",J454,0)</f>
        <v>0</v>
      </c>
      <c r="BJ454" s="17" t="s">
        <v>88</v>
      </c>
      <c r="BK454" s="157">
        <f>ROUND(I454*H454,2)</f>
        <v>108.75</v>
      </c>
      <c r="BL454" s="17" t="s">
        <v>252</v>
      </c>
      <c r="BM454" s="156" t="s">
        <v>725</v>
      </c>
    </row>
    <row r="455" spans="1:65" s="14" customFormat="1" ht="11.25">
      <c r="B455" s="165"/>
      <c r="D455" s="159" t="s">
        <v>164</v>
      </c>
      <c r="E455" s="166" t="s">
        <v>1</v>
      </c>
      <c r="F455" s="167" t="s">
        <v>726</v>
      </c>
      <c r="H455" s="168">
        <v>6.25</v>
      </c>
      <c r="L455" s="165"/>
      <c r="M455" s="169"/>
      <c r="N455" s="170"/>
      <c r="O455" s="170"/>
      <c r="P455" s="170"/>
      <c r="Q455" s="170"/>
      <c r="R455" s="170"/>
      <c r="S455" s="170"/>
      <c r="T455" s="171"/>
      <c r="AT455" s="166" t="s">
        <v>164</v>
      </c>
      <c r="AU455" s="166" t="s">
        <v>88</v>
      </c>
      <c r="AV455" s="14" t="s">
        <v>88</v>
      </c>
      <c r="AW455" s="14" t="s">
        <v>34</v>
      </c>
      <c r="AX455" s="14" t="s">
        <v>83</v>
      </c>
      <c r="AY455" s="166" t="s">
        <v>156</v>
      </c>
    </row>
    <row r="456" spans="1:65" s="2" customFormat="1" ht="24.2" customHeight="1">
      <c r="A456" s="30"/>
      <c r="B456" s="144"/>
      <c r="C456" s="145" t="s">
        <v>727</v>
      </c>
      <c r="D456" s="145" t="s">
        <v>158</v>
      </c>
      <c r="E456" s="146" t="s">
        <v>728</v>
      </c>
      <c r="F456" s="147" t="s">
        <v>729</v>
      </c>
      <c r="G456" s="148" t="s">
        <v>218</v>
      </c>
      <c r="H456" s="149">
        <v>14.4</v>
      </c>
      <c r="I456" s="150">
        <v>23.44</v>
      </c>
      <c r="J456" s="150">
        <f>ROUND(I456*H456,2)</f>
        <v>337.54</v>
      </c>
      <c r="K456" s="151"/>
      <c r="L456" s="31"/>
      <c r="M456" s="152" t="s">
        <v>1</v>
      </c>
      <c r="N456" s="153" t="s">
        <v>44</v>
      </c>
      <c r="O456" s="154">
        <v>0.65869999999999995</v>
      </c>
      <c r="P456" s="154">
        <f>O456*H456</f>
        <v>9.4852799999999995</v>
      </c>
      <c r="Q456" s="154">
        <v>1.6800000000000001E-3</v>
      </c>
      <c r="R456" s="154">
        <f>Q456*H456</f>
        <v>2.4192000000000002E-2</v>
      </c>
      <c r="S456" s="154">
        <v>0</v>
      </c>
      <c r="T456" s="155">
        <f>S456*H456</f>
        <v>0</v>
      </c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R456" s="156" t="s">
        <v>252</v>
      </c>
      <c r="AT456" s="156" t="s">
        <v>158</v>
      </c>
      <c r="AU456" s="156" t="s">
        <v>88</v>
      </c>
      <c r="AY456" s="17" t="s">
        <v>156</v>
      </c>
      <c r="BE456" s="157">
        <f>IF(N456="základná",J456,0)</f>
        <v>0</v>
      </c>
      <c r="BF456" s="157">
        <f>IF(N456="znížená",J456,0)</f>
        <v>337.54</v>
      </c>
      <c r="BG456" s="157">
        <f>IF(N456="zákl. prenesená",J456,0)</f>
        <v>0</v>
      </c>
      <c r="BH456" s="157">
        <f>IF(N456="zníž. prenesená",J456,0)</f>
        <v>0</v>
      </c>
      <c r="BI456" s="157">
        <f>IF(N456="nulová",J456,0)</f>
        <v>0</v>
      </c>
      <c r="BJ456" s="17" t="s">
        <v>88</v>
      </c>
      <c r="BK456" s="157">
        <f>ROUND(I456*H456,2)</f>
        <v>337.54</v>
      </c>
      <c r="BL456" s="17" t="s">
        <v>252</v>
      </c>
      <c r="BM456" s="156" t="s">
        <v>730</v>
      </c>
    </row>
    <row r="457" spans="1:65" s="14" customFormat="1" ht="11.25">
      <c r="B457" s="165"/>
      <c r="D457" s="159" t="s">
        <v>164</v>
      </c>
      <c r="E457" s="166" t="s">
        <v>1</v>
      </c>
      <c r="F457" s="167" t="s">
        <v>731</v>
      </c>
      <c r="H457" s="168">
        <v>14.4</v>
      </c>
      <c r="L457" s="165"/>
      <c r="M457" s="169"/>
      <c r="N457" s="170"/>
      <c r="O457" s="170"/>
      <c r="P457" s="170"/>
      <c r="Q457" s="170"/>
      <c r="R457" s="170"/>
      <c r="S457" s="170"/>
      <c r="T457" s="171"/>
      <c r="AT457" s="166" t="s">
        <v>164</v>
      </c>
      <c r="AU457" s="166" t="s">
        <v>88</v>
      </c>
      <c r="AV457" s="14" t="s">
        <v>88</v>
      </c>
      <c r="AW457" s="14" t="s">
        <v>34</v>
      </c>
      <c r="AX457" s="14" t="s">
        <v>83</v>
      </c>
      <c r="AY457" s="166" t="s">
        <v>156</v>
      </c>
    </row>
    <row r="458" spans="1:65" s="2" customFormat="1" ht="24.2" customHeight="1">
      <c r="A458" s="30"/>
      <c r="B458" s="144"/>
      <c r="C458" s="145" t="s">
        <v>519</v>
      </c>
      <c r="D458" s="145" t="s">
        <v>158</v>
      </c>
      <c r="E458" s="146" t="s">
        <v>732</v>
      </c>
      <c r="F458" s="147" t="s">
        <v>733</v>
      </c>
      <c r="G458" s="148" t="s">
        <v>206</v>
      </c>
      <c r="H458" s="149">
        <v>0.13700000000000001</v>
      </c>
      <c r="I458" s="150">
        <v>62.34</v>
      </c>
      <c r="J458" s="150">
        <f>ROUND(I458*H458,2)</f>
        <v>8.5399999999999991</v>
      </c>
      <c r="K458" s="151"/>
      <c r="L458" s="31"/>
      <c r="M458" s="152" t="s">
        <v>1</v>
      </c>
      <c r="N458" s="153" t="s">
        <v>44</v>
      </c>
      <c r="O458" s="154">
        <v>4.4800000000000004</v>
      </c>
      <c r="P458" s="154">
        <f>O458*H458</f>
        <v>0.61376000000000008</v>
      </c>
      <c r="Q458" s="154">
        <v>0</v>
      </c>
      <c r="R458" s="154">
        <f>Q458*H458</f>
        <v>0</v>
      </c>
      <c r="S458" s="154">
        <v>0</v>
      </c>
      <c r="T458" s="155">
        <f>S458*H458</f>
        <v>0</v>
      </c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R458" s="156" t="s">
        <v>252</v>
      </c>
      <c r="AT458" s="156" t="s">
        <v>158</v>
      </c>
      <c r="AU458" s="156" t="s">
        <v>88</v>
      </c>
      <c r="AY458" s="17" t="s">
        <v>156</v>
      </c>
      <c r="BE458" s="157">
        <f>IF(N458="základná",J458,0)</f>
        <v>0</v>
      </c>
      <c r="BF458" s="157">
        <f>IF(N458="znížená",J458,0)</f>
        <v>8.5399999999999991</v>
      </c>
      <c r="BG458" s="157">
        <f>IF(N458="zákl. prenesená",J458,0)</f>
        <v>0</v>
      </c>
      <c r="BH458" s="157">
        <f>IF(N458="zníž. prenesená",J458,0)</f>
        <v>0</v>
      </c>
      <c r="BI458" s="157">
        <f>IF(N458="nulová",J458,0)</f>
        <v>0</v>
      </c>
      <c r="BJ458" s="17" t="s">
        <v>88</v>
      </c>
      <c r="BK458" s="157">
        <f>ROUND(I458*H458,2)</f>
        <v>8.5399999999999991</v>
      </c>
      <c r="BL458" s="17" t="s">
        <v>252</v>
      </c>
      <c r="BM458" s="156" t="s">
        <v>734</v>
      </c>
    </row>
    <row r="459" spans="1:65" s="12" customFormat="1" ht="22.9" customHeight="1">
      <c r="B459" s="132"/>
      <c r="D459" s="133" t="s">
        <v>77</v>
      </c>
      <c r="E459" s="142" t="s">
        <v>735</v>
      </c>
      <c r="F459" s="142" t="s">
        <v>736</v>
      </c>
      <c r="J459" s="143">
        <f>BK459</f>
        <v>10191.93</v>
      </c>
      <c r="L459" s="132"/>
      <c r="M459" s="136"/>
      <c r="N459" s="137"/>
      <c r="O459" s="137"/>
      <c r="P459" s="138">
        <f>SUM(P460:P476)</f>
        <v>234.33932200000004</v>
      </c>
      <c r="Q459" s="137"/>
      <c r="R459" s="138">
        <f>SUM(R460:R476)</f>
        <v>10.544343</v>
      </c>
      <c r="S459" s="137"/>
      <c r="T459" s="139">
        <f>SUM(T460:T476)</f>
        <v>0</v>
      </c>
      <c r="AR459" s="133" t="s">
        <v>88</v>
      </c>
      <c r="AT459" s="140" t="s">
        <v>77</v>
      </c>
      <c r="AU459" s="140" t="s">
        <v>83</v>
      </c>
      <c r="AY459" s="133" t="s">
        <v>156</v>
      </c>
      <c r="BK459" s="141">
        <f>SUM(BK460:BK476)</f>
        <v>10191.93</v>
      </c>
    </row>
    <row r="460" spans="1:65" s="2" customFormat="1" ht="24.2" customHeight="1">
      <c r="A460" s="30"/>
      <c r="B460" s="144"/>
      <c r="C460" s="145" t="s">
        <v>737</v>
      </c>
      <c r="D460" s="145" t="s">
        <v>158</v>
      </c>
      <c r="E460" s="146" t="s">
        <v>738</v>
      </c>
      <c r="F460" s="147" t="s">
        <v>739</v>
      </c>
      <c r="G460" s="148" t="s">
        <v>98</v>
      </c>
      <c r="H460" s="149">
        <v>234</v>
      </c>
      <c r="I460" s="150">
        <v>26.2</v>
      </c>
      <c r="J460" s="150">
        <f>ROUND(I460*H460,2)</f>
        <v>6130.8</v>
      </c>
      <c r="K460" s="151"/>
      <c r="L460" s="31"/>
      <c r="M460" s="152" t="s">
        <v>1</v>
      </c>
      <c r="N460" s="153" t="s">
        <v>44</v>
      </c>
      <c r="O460" s="154">
        <v>0.626</v>
      </c>
      <c r="P460" s="154">
        <f>O460*H460</f>
        <v>146.48400000000001</v>
      </c>
      <c r="Q460" s="154">
        <v>4.215E-2</v>
      </c>
      <c r="R460" s="154">
        <f>Q460*H460</f>
        <v>9.8630999999999993</v>
      </c>
      <c r="S460" s="154">
        <v>0</v>
      </c>
      <c r="T460" s="155">
        <f>S460*H460</f>
        <v>0</v>
      </c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R460" s="156" t="s">
        <v>252</v>
      </c>
      <c r="AT460" s="156" t="s">
        <v>158</v>
      </c>
      <c r="AU460" s="156" t="s">
        <v>88</v>
      </c>
      <c r="AY460" s="17" t="s">
        <v>156</v>
      </c>
      <c r="BE460" s="157">
        <f>IF(N460="základná",J460,0)</f>
        <v>0</v>
      </c>
      <c r="BF460" s="157">
        <f>IF(N460="znížená",J460,0)</f>
        <v>6130.8</v>
      </c>
      <c r="BG460" s="157">
        <f>IF(N460="zákl. prenesená",J460,0)</f>
        <v>0</v>
      </c>
      <c r="BH460" s="157">
        <f>IF(N460="zníž. prenesená",J460,0)</f>
        <v>0</v>
      </c>
      <c r="BI460" s="157">
        <f>IF(N460="nulová",J460,0)</f>
        <v>0</v>
      </c>
      <c r="BJ460" s="17" t="s">
        <v>88</v>
      </c>
      <c r="BK460" s="157">
        <f>ROUND(I460*H460,2)</f>
        <v>6130.8</v>
      </c>
      <c r="BL460" s="17" t="s">
        <v>252</v>
      </c>
      <c r="BM460" s="156" t="s">
        <v>740</v>
      </c>
    </row>
    <row r="461" spans="1:65" s="2" customFormat="1" ht="16.5" customHeight="1">
      <c r="A461" s="30"/>
      <c r="B461" s="144"/>
      <c r="C461" s="145" t="s">
        <v>741</v>
      </c>
      <c r="D461" s="145" t="s">
        <v>158</v>
      </c>
      <c r="E461" s="146" t="s">
        <v>742</v>
      </c>
      <c r="F461" s="147" t="s">
        <v>743</v>
      </c>
      <c r="G461" s="148" t="s">
        <v>218</v>
      </c>
      <c r="H461" s="149">
        <v>0.8</v>
      </c>
      <c r="I461" s="150">
        <v>16.91</v>
      </c>
      <c r="J461" s="150">
        <f>ROUND(I461*H461,2)</f>
        <v>13.53</v>
      </c>
      <c r="K461" s="151"/>
      <c r="L461" s="31"/>
      <c r="M461" s="152" t="s">
        <v>1</v>
      </c>
      <c r="N461" s="153" t="s">
        <v>44</v>
      </c>
      <c r="O461" s="154">
        <v>0.77480000000000004</v>
      </c>
      <c r="P461" s="154">
        <f>O461*H461</f>
        <v>0.61984000000000006</v>
      </c>
      <c r="Q461" s="154">
        <v>1.4499999999999999E-3</v>
      </c>
      <c r="R461" s="154">
        <f>Q461*H461</f>
        <v>1.16E-3</v>
      </c>
      <c r="S461" s="154">
        <v>0</v>
      </c>
      <c r="T461" s="155">
        <f>S461*H461</f>
        <v>0</v>
      </c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R461" s="156" t="s">
        <v>252</v>
      </c>
      <c r="AT461" s="156" t="s">
        <v>158</v>
      </c>
      <c r="AU461" s="156" t="s">
        <v>88</v>
      </c>
      <c r="AY461" s="17" t="s">
        <v>156</v>
      </c>
      <c r="BE461" s="157">
        <f>IF(N461="základná",J461,0)</f>
        <v>0</v>
      </c>
      <c r="BF461" s="157">
        <f>IF(N461="znížená",J461,0)</f>
        <v>13.53</v>
      </c>
      <c r="BG461" s="157">
        <f>IF(N461="zákl. prenesená",J461,0)</f>
        <v>0</v>
      </c>
      <c r="BH461" s="157">
        <f>IF(N461="zníž. prenesená",J461,0)</f>
        <v>0</v>
      </c>
      <c r="BI461" s="157">
        <f>IF(N461="nulová",J461,0)</f>
        <v>0</v>
      </c>
      <c r="BJ461" s="17" t="s">
        <v>88</v>
      </c>
      <c r="BK461" s="157">
        <f>ROUND(I461*H461,2)</f>
        <v>13.53</v>
      </c>
      <c r="BL461" s="17" t="s">
        <v>252</v>
      </c>
      <c r="BM461" s="156" t="s">
        <v>744</v>
      </c>
    </row>
    <row r="462" spans="1:65" s="14" customFormat="1" ht="11.25">
      <c r="B462" s="165"/>
      <c r="D462" s="159" t="s">
        <v>164</v>
      </c>
      <c r="E462" s="166" t="s">
        <v>1</v>
      </c>
      <c r="F462" s="167" t="s">
        <v>745</v>
      </c>
      <c r="H462" s="168">
        <v>0.8</v>
      </c>
      <c r="L462" s="165"/>
      <c r="M462" s="169"/>
      <c r="N462" s="170"/>
      <c r="O462" s="170"/>
      <c r="P462" s="170"/>
      <c r="Q462" s="170"/>
      <c r="R462" s="170"/>
      <c r="S462" s="170"/>
      <c r="T462" s="171"/>
      <c r="AT462" s="166" t="s">
        <v>164</v>
      </c>
      <c r="AU462" s="166" t="s">
        <v>88</v>
      </c>
      <c r="AV462" s="14" t="s">
        <v>88</v>
      </c>
      <c r="AW462" s="14" t="s">
        <v>34</v>
      </c>
      <c r="AX462" s="14" t="s">
        <v>83</v>
      </c>
      <c r="AY462" s="166" t="s">
        <v>156</v>
      </c>
    </row>
    <row r="463" spans="1:65" s="2" customFormat="1" ht="24.2" customHeight="1">
      <c r="A463" s="30"/>
      <c r="B463" s="144"/>
      <c r="C463" s="179" t="s">
        <v>746</v>
      </c>
      <c r="D463" s="179" t="s">
        <v>203</v>
      </c>
      <c r="E463" s="180" t="s">
        <v>747</v>
      </c>
      <c r="F463" s="181" t="s">
        <v>748</v>
      </c>
      <c r="G463" s="182" t="s">
        <v>292</v>
      </c>
      <c r="H463" s="183">
        <v>0.184</v>
      </c>
      <c r="I463" s="184">
        <v>43.69</v>
      </c>
      <c r="J463" s="184">
        <f>ROUND(I463*H463,2)</f>
        <v>8.0399999999999991</v>
      </c>
      <c r="K463" s="185"/>
      <c r="L463" s="186"/>
      <c r="M463" s="187" t="s">
        <v>1</v>
      </c>
      <c r="N463" s="188" t="s">
        <v>44</v>
      </c>
      <c r="O463" s="154">
        <v>0</v>
      </c>
      <c r="P463" s="154">
        <f>O463*H463</f>
        <v>0</v>
      </c>
      <c r="Q463" s="154">
        <v>2.5000000000000001E-3</v>
      </c>
      <c r="R463" s="154">
        <f>Q463*H463</f>
        <v>4.6000000000000001E-4</v>
      </c>
      <c r="S463" s="154">
        <v>0</v>
      </c>
      <c r="T463" s="155">
        <f>S463*H463</f>
        <v>0</v>
      </c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R463" s="156" t="s">
        <v>346</v>
      </c>
      <c r="AT463" s="156" t="s">
        <v>203</v>
      </c>
      <c r="AU463" s="156" t="s">
        <v>88</v>
      </c>
      <c r="AY463" s="17" t="s">
        <v>156</v>
      </c>
      <c r="BE463" s="157">
        <f>IF(N463="základná",J463,0)</f>
        <v>0</v>
      </c>
      <c r="BF463" s="157">
        <f>IF(N463="znížená",J463,0)</f>
        <v>8.0399999999999991</v>
      </c>
      <c r="BG463" s="157">
        <f>IF(N463="zákl. prenesená",J463,0)</f>
        <v>0</v>
      </c>
      <c r="BH463" s="157">
        <f>IF(N463="zníž. prenesená",J463,0)</f>
        <v>0</v>
      </c>
      <c r="BI463" s="157">
        <f>IF(N463="nulová",J463,0)</f>
        <v>0</v>
      </c>
      <c r="BJ463" s="17" t="s">
        <v>88</v>
      </c>
      <c r="BK463" s="157">
        <f>ROUND(I463*H463,2)</f>
        <v>8.0399999999999991</v>
      </c>
      <c r="BL463" s="17" t="s">
        <v>252</v>
      </c>
      <c r="BM463" s="156" t="s">
        <v>749</v>
      </c>
    </row>
    <row r="464" spans="1:65" s="2" customFormat="1" ht="33" customHeight="1">
      <c r="A464" s="30"/>
      <c r="B464" s="144"/>
      <c r="C464" s="179" t="s">
        <v>750</v>
      </c>
      <c r="D464" s="179" t="s">
        <v>203</v>
      </c>
      <c r="E464" s="180" t="s">
        <v>751</v>
      </c>
      <c r="F464" s="181" t="s">
        <v>752</v>
      </c>
      <c r="G464" s="182" t="s">
        <v>292</v>
      </c>
      <c r="H464" s="183">
        <v>2</v>
      </c>
      <c r="I464" s="184">
        <v>3.4</v>
      </c>
      <c r="J464" s="184">
        <f>ROUND(I464*H464,2)</f>
        <v>6.8</v>
      </c>
      <c r="K464" s="185"/>
      <c r="L464" s="186"/>
      <c r="M464" s="187" t="s">
        <v>1</v>
      </c>
      <c r="N464" s="188" t="s">
        <v>44</v>
      </c>
      <c r="O464" s="154">
        <v>0</v>
      </c>
      <c r="P464" s="154">
        <f>O464*H464</f>
        <v>0</v>
      </c>
      <c r="Q464" s="154">
        <v>4.0000000000000001E-3</v>
      </c>
      <c r="R464" s="154">
        <f>Q464*H464</f>
        <v>8.0000000000000002E-3</v>
      </c>
      <c r="S464" s="154">
        <v>0</v>
      </c>
      <c r="T464" s="155">
        <f>S464*H464</f>
        <v>0</v>
      </c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R464" s="156" t="s">
        <v>346</v>
      </c>
      <c r="AT464" s="156" t="s">
        <v>203</v>
      </c>
      <c r="AU464" s="156" t="s">
        <v>88</v>
      </c>
      <c r="AY464" s="17" t="s">
        <v>156</v>
      </c>
      <c r="BE464" s="157">
        <f>IF(N464="základná",J464,0)</f>
        <v>0</v>
      </c>
      <c r="BF464" s="157">
        <f>IF(N464="znížená",J464,0)</f>
        <v>6.8</v>
      </c>
      <c r="BG464" s="157">
        <f>IF(N464="zákl. prenesená",J464,0)</f>
        <v>0</v>
      </c>
      <c r="BH464" s="157">
        <f>IF(N464="zníž. prenesená",J464,0)</f>
        <v>0</v>
      </c>
      <c r="BI464" s="157">
        <f>IF(N464="nulová",J464,0)</f>
        <v>0</v>
      </c>
      <c r="BJ464" s="17" t="s">
        <v>88</v>
      </c>
      <c r="BK464" s="157">
        <f>ROUND(I464*H464,2)</f>
        <v>6.8</v>
      </c>
      <c r="BL464" s="17" t="s">
        <v>252</v>
      </c>
      <c r="BM464" s="156" t="s">
        <v>753</v>
      </c>
    </row>
    <row r="465" spans="1:65" s="2" customFormat="1" ht="16.5" customHeight="1">
      <c r="A465" s="30"/>
      <c r="B465" s="144"/>
      <c r="C465" s="145" t="s">
        <v>754</v>
      </c>
      <c r="D465" s="145" t="s">
        <v>158</v>
      </c>
      <c r="E465" s="146" t="s">
        <v>755</v>
      </c>
      <c r="F465" s="147" t="s">
        <v>756</v>
      </c>
      <c r="G465" s="148" t="s">
        <v>218</v>
      </c>
      <c r="H465" s="149">
        <v>34.799999999999997</v>
      </c>
      <c r="I465" s="150">
        <v>17.61</v>
      </c>
      <c r="J465" s="150">
        <f>ROUND(I465*H465,2)</f>
        <v>612.83000000000004</v>
      </c>
      <c r="K465" s="151"/>
      <c r="L465" s="31"/>
      <c r="M465" s="152" t="s">
        <v>1</v>
      </c>
      <c r="N465" s="153" t="s">
        <v>44</v>
      </c>
      <c r="O465" s="154">
        <v>0.75524999999999998</v>
      </c>
      <c r="P465" s="154">
        <f>O465*H465</f>
        <v>26.282699999999998</v>
      </c>
      <c r="Q465" s="154">
        <v>1.8699999999999999E-3</v>
      </c>
      <c r="R465" s="154">
        <f>Q465*H465</f>
        <v>6.5075999999999995E-2</v>
      </c>
      <c r="S465" s="154">
        <v>0</v>
      </c>
      <c r="T465" s="155">
        <f>S465*H465</f>
        <v>0</v>
      </c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R465" s="156" t="s">
        <v>252</v>
      </c>
      <c r="AT465" s="156" t="s">
        <v>158</v>
      </c>
      <c r="AU465" s="156" t="s">
        <v>88</v>
      </c>
      <c r="AY465" s="17" t="s">
        <v>156</v>
      </c>
      <c r="BE465" s="157">
        <f>IF(N465="základná",J465,0)</f>
        <v>0</v>
      </c>
      <c r="BF465" s="157">
        <f>IF(N465="znížená",J465,0)</f>
        <v>612.83000000000004</v>
      </c>
      <c r="BG465" s="157">
        <f>IF(N465="zákl. prenesená",J465,0)</f>
        <v>0</v>
      </c>
      <c r="BH465" s="157">
        <f>IF(N465="zníž. prenesená",J465,0)</f>
        <v>0</v>
      </c>
      <c r="BI465" s="157">
        <f>IF(N465="nulová",J465,0)</f>
        <v>0</v>
      </c>
      <c r="BJ465" s="17" t="s">
        <v>88</v>
      </c>
      <c r="BK465" s="157">
        <f>ROUND(I465*H465,2)</f>
        <v>612.83000000000004</v>
      </c>
      <c r="BL465" s="17" t="s">
        <v>252</v>
      </c>
      <c r="BM465" s="156" t="s">
        <v>757</v>
      </c>
    </row>
    <row r="466" spans="1:65" s="14" customFormat="1" ht="11.25">
      <c r="B466" s="165"/>
      <c r="D466" s="159" t="s">
        <v>164</v>
      </c>
      <c r="E466" s="166" t="s">
        <v>1</v>
      </c>
      <c r="F466" s="167" t="s">
        <v>758</v>
      </c>
      <c r="H466" s="168">
        <v>34.799999999999997</v>
      </c>
      <c r="L466" s="165"/>
      <c r="M466" s="169"/>
      <c r="N466" s="170"/>
      <c r="O466" s="170"/>
      <c r="P466" s="170"/>
      <c r="Q466" s="170"/>
      <c r="R466" s="170"/>
      <c r="S466" s="170"/>
      <c r="T466" s="171"/>
      <c r="AT466" s="166" t="s">
        <v>164</v>
      </c>
      <c r="AU466" s="166" t="s">
        <v>88</v>
      </c>
      <c r="AV466" s="14" t="s">
        <v>88</v>
      </c>
      <c r="AW466" s="14" t="s">
        <v>34</v>
      </c>
      <c r="AX466" s="14" t="s">
        <v>83</v>
      </c>
      <c r="AY466" s="166" t="s">
        <v>156</v>
      </c>
    </row>
    <row r="467" spans="1:65" s="2" customFormat="1" ht="24.2" customHeight="1">
      <c r="A467" s="30"/>
      <c r="B467" s="144"/>
      <c r="C467" s="179" t="s">
        <v>759</v>
      </c>
      <c r="D467" s="179" t="s">
        <v>203</v>
      </c>
      <c r="E467" s="180" t="s">
        <v>747</v>
      </c>
      <c r="F467" s="181" t="s">
        <v>748</v>
      </c>
      <c r="G467" s="182" t="s">
        <v>292</v>
      </c>
      <c r="H467" s="183">
        <v>8.0039999999999996</v>
      </c>
      <c r="I467" s="184">
        <v>43.69</v>
      </c>
      <c r="J467" s="184">
        <f>ROUND(I467*H467,2)</f>
        <v>349.69</v>
      </c>
      <c r="K467" s="185"/>
      <c r="L467" s="186"/>
      <c r="M467" s="187" t="s">
        <v>1</v>
      </c>
      <c r="N467" s="188" t="s">
        <v>44</v>
      </c>
      <c r="O467" s="154">
        <v>0</v>
      </c>
      <c r="P467" s="154">
        <f>O467*H467</f>
        <v>0</v>
      </c>
      <c r="Q467" s="154">
        <v>2.5000000000000001E-3</v>
      </c>
      <c r="R467" s="154">
        <f>Q467*H467</f>
        <v>2.001E-2</v>
      </c>
      <c r="S467" s="154">
        <v>0</v>
      </c>
      <c r="T467" s="155">
        <f>S467*H467</f>
        <v>0</v>
      </c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R467" s="156" t="s">
        <v>346</v>
      </c>
      <c r="AT467" s="156" t="s">
        <v>203</v>
      </c>
      <c r="AU467" s="156" t="s">
        <v>88</v>
      </c>
      <c r="AY467" s="17" t="s">
        <v>156</v>
      </c>
      <c r="BE467" s="157">
        <f>IF(N467="základná",J467,0)</f>
        <v>0</v>
      </c>
      <c r="BF467" s="157">
        <f>IF(N467="znížená",J467,0)</f>
        <v>349.69</v>
      </c>
      <c r="BG467" s="157">
        <f>IF(N467="zákl. prenesená",J467,0)</f>
        <v>0</v>
      </c>
      <c r="BH467" s="157">
        <f>IF(N467="zníž. prenesená",J467,0)</f>
        <v>0</v>
      </c>
      <c r="BI467" s="157">
        <f>IF(N467="nulová",J467,0)</f>
        <v>0</v>
      </c>
      <c r="BJ467" s="17" t="s">
        <v>88</v>
      </c>
      <c r="BK467" s="157">
        <f>ROUND(I467*H467,2)</f>
        <v>349.69</v>
      </c>
      <c r="BL467" s="17" t="s">
        <v>252</v>
      </c>
      <c r="BM467" s="156" t="s">
        <v>760</v>
      </c>
    </row>
    <row r="468" spans="1:65" s="2" customFormat="1" ht="33" customHeight="1">
      <c r="A468" s="30"/>
      <c r="B468" s="144"/>
      <c r="C468" s="179" t="s">
        <v>761</v>
      </c>
      <c r="D468" s="179" t="s">
        <v>203</v>
      </c>
      <c r="E468" s="180" t="s">
        <v>751</v>
      </c>
      <c r="F468" s="181" t="s">
        <v>752</v>
      </c>
      <c r="G468" s="182" t="s">
        <v>292</v>
      </c>
      <c r="H468" s="183">
        <v>87</v>
      </c>
      <c r="I468" s="184">
        <v>3.4</v>
      </c>
      <c r="J468" s="184">
        <f>ROUND(I468*H468,2)</f>
        <v>295.8</v>
      </c>
      <c r="K468" s="185"/>
      <c r="L468" s="186"/>
      <c r="M468" s="187" t="s">
        <v>1</v>
      </c>
      <c r="N468" s="188" t="s">
        <v>44</v>
      </c>
      <c r="O468" s="154">
        <v>0</v>
      </c>
      <c r="P468" s="154">
        <f>O468*H468</f>
        <v>0</v>
      </c>
      <c r="Q468" s="154">
        <v>4.0000000000000001E-3</v>
      </c>
      <c r="R468" s="154">
        <f>Q468*H468</f>
        <v>0.34800000000000003</v>
      </c>
      <c r="S468" s="154">
        <v>0</v>
      </c>
      <c r="T468" s="155">
        <f>S468*H468</f>
        <v>0</v>
      </c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R468" s="156" t="s">
        <v>346</v>
      </c>
      <c r="AT468" s="156" t="s">
        <v>203</v>
      </c>
      <c r="AU468" s="156" t="s">
        <v>88</v>
      </c>
      <c r="AY468" s="17" t="s">
        <v>156</v>
      </c>
      <c r="BE468" s="157">
        <f>IF(N468="základná",J468,0)</f>
        <v>0</v>
      </c>
      <c r="BF468" s="157">
        <f>IF(N468="znížená",J468,0)</f>
        <v>295.8</v>
      </c>
      <c r="BG468" s="157">
        <f>IF(N468="zákl. prenesená",J468,0)</f>
        <v>0</v>
      </c>
      <c r="BH468" s="157">
        <f>IF(N468="zníž. prenesená",J468,0)</f>
        <v>0</v>
      </c>
      <c r="BI468" s="157">
        <f>IF(N468="nulová",J468,0)</f>
        <v>0</v>
      </c>
      <c r="BJ468" s="17" t="s">
        <v>88</v>
      </c>
      <c r="BK468" s="157">
        <f>ROUND(I468*H468,2)</f>
        <v>295.8</v>
      </c>
      <c r="BL468" s="17" t="s">
        <v>252</v>
      </c>
      <c r="BM468" s="156" t="s">
        <v>762</v>
      </c>
    </row>
    <row r="469" spans="1:65" s="2" customFormat="1" ht="21.75" customHeight="1">
      <c r="A469" s="30"/>
      <c r="B469" s="144"/>
      <c r="C469" s="145" t="s">
        <v>763</v>
      </c>
      <c r="D469" s="145" t="s">
        <v>158</v>
      </c>
      <c r="E469" s="146" t="s">
        <v>764</v>
      </c>
      <c r="F469" s="147" t="s">
        <v>765</v>
      </c>
      <c r="G469" s="148" t="s">
        <v>218</v>
      </c>
      <c r="H469" s="149">
        <v>51.2</v>
      </c>
      <c r="I469" s="150">
        <v>11.38</v>
      </c>
      <c r="J469" s="150">
        <f>ROUND(I469*H469,2)</f>
        <v>582.66</v>
      </c>
      <c r="K469" s="151"/>
      <c r="L469" s="31"/>
      <c r="M469" s="152" t="s">
        <v>1</v>
      </c>
      <c r="N469" s="153" t="s">
        <v>44</v>
      </c>
      <c r="O469" s="154">
        <v>0.25561</v>
      </c>
      <c r="P469" s="154">
        <f>O469*H469</f>
        <v>13.087232</v>
      </c>
      <c r="Q469" s="154">
        <v>3.13E-3</v>
      </c>
      <c r="R469" s="154">
        <f>Q469*H469</f>
        <v>0.16025600000000001</v>
      </c>
      <c r="S469" s="154">
        <v>0</v>
      </c>
      <c r="T469" s="155">
        <f>S469*H469</f>
        <v>0</v>
      </c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R469" s="156" t="s">
        <v>252</v>
      </c>
      <c r="AT469" s="156" t="s">
        <v>158</v>
      </c>
      <c r="AU469" s="156" t="s">
        <v>88</v>
      </c>
      <c r="AY469" s="17" t="s">
        <v>156</v>
      </c>
      <c r="BE469" s="157">
        <f>IF(N469="základná",J469,0)</f>
        <v>0</v>
      </c>
      <c r="BF469" s="157">
        <f>IF(N469="znížená",J469,0)</f>
        <v>582.66</v>
      </c>
      <c r="BG469" s="157">
        <f>IF(N469="zákl. prenesená",J469,0)</f>
        <v>0</v>
      </c>
      <c r="BH469" s="157">
        <f>IF(N469="zníž. prenesená",J469,0)</f>
        <v>0</v>
      </c>
      <c r="BI469" s="157">
        <f>IF(N469="nulová",J469,0)</f>
        <v>0</v>
      </c>
      <c r="BJ469" s="17" t="s">
        <v>88</v>
      </c>
      <c r="BK469" s="157">
        <f>ROUND(I469*H469,2)</f>
        <v>582.66</v>
      </c>
      <c r="BL469" s="17" t="s">
        <v>252</v>
      </c>
      <c r="BM469" s="156" t="s">
        <v>766</v>
      </c>
    </row>
    <row r="470" spans="1:65" s="14" customFormat="1" ht="11.25">
      <c r="B470" s="165"/>
      <c r="D470" s="159" t="s">
        <v>164</v>
      </c>
      <c r="E470" s="166" t="s">
        <v>1</v>
      </c>
      <c r="F470" s="167" t="s">
        <v>767</v>
      </c>
      <c r="H470" s="168">
        <v>51.2</v>
      </c>
      <c r="L470" s="165"/>
      <c r="M470" s="169"/>
      <c r="N470" s="170"/>
      <c r="O470" s="170"/>
      <c r="P470" s="170"/>
      <c r="Q470" s="170"/>
      <c r="R470" s="170"/>
      <c r="S470" s="170"/>
      <c r="T470" s="171"/>
      <c r="AT470" s="166" t="s">
        <v>164</v>
      </c>
      <c r="AU470" s="166" t="s">
        <v>88</v>
      </c>
      <c r="AV470" s="14" t="s">
        <v>88</v>
      </c>
      <c r="AW470" s="14" t="s">
        <v>34</v>
      </c>
      <c r="AX470" s="14" t="s">
        <v>83</v>
      </c>
      <c r="AY470" s="166" t="s">
        <v>156</v>
      </c>
    </row>
    <row r="471" spans="1:65" s="2" customFormat="1" ht="16.5" customHeight="1">
      <c r="A471" s="30"/>
      <c r="B471" s="144"/>
      <c r="C471" s="145" t="s">
        <v>768</v>
      </c>
      <c r="D471" s="145" t="s">
        <v>158</v>
      </c>
      <c r="E471" s="146" t="s">
        <v>769</v>
      </c>
      <c r="F471" s="147" t="s">
        <v>770</v>
      </c>
      <c r="G471" s="148" t="s">
        <v>218</v>
      </c>
      <c r="H471" s="149">
        <v>1.3</v>
      </c>
      <c r="I471" s="150">
        <v>40.18</v>
      </c>
      <c r="J471" s="150">
        <f>ROUND(I471*H471,2)</f>
        <v>52.23</v>
      </c>
      <c r="K471" s="151"/>
      <c r="L471" s="31"/>
      <c r="M471" s="152" t="s">
        <v>1</v>
      </c>
      <c r="N471" s="153" t="s">
        <v>44</v>
      </c>
      <c r="O471" s="154">
        <v>0.68689999999999996</v>
      </c>
      <c r="P471" s="154">
        <f>O471*H471</f>
        <v>0.89296999999999993</v>
      </c>
      <c r="Q471" s="154">
        <v>3.8500000000000001E-3</v>
      </c>
      <c r="R471" s="154">
        <f>Q471*H471</f>
        <v>5.0049999999999999E-3</v>
      </c>
      <c r="S471" s="154">
        <v>0</v>
      </c>
      <c r="T471" s="155">
        <f>S471*H471</f>
        <v>0</v>
      </c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R471" s="156" t="s">
        <v>252</v>
      </c>
      <c r="AT471" s="156" t="s">
        <v>158</v>
      </c>
      <c r="AU471" s="156" t="s">
        <v>88</v>
      </c>
      <c r="AY471" s="17" t="s">
        <v>156</v>
      </c>
      <c r="BE471" s="157">
        <f>IF(N471="základná",J471,0)</f>
        <v>0</v>
      </c>
      <c r="BF471" s="157">
        <f>IF(N471="znížená",J471,0)</f>
        <v>52.23</v>
      </c>
      <c r="BG471" s="157">
        <f>IF(N471="zákl. prenesená",J471,0)</f>
        <v>0</v>
      </c>
      <c r="BH471" s="157">
        <f>IF(N471="zníž. prenesená",J471,0)</f>
        <v>0</v>
      </c>
      <c r="BI471" s="157">
        <f>IF(N471="nulová",J471,0)</f>
        <v>0</v>
      </c>
      <c r="BJ471" s="17" t="s">
        <v>88</v>
      </c>
      <c r="BK471" s="157">
        <f>ROUND(I471*H471,2)</f>
        <v>52.23</v>
      </c>
      <c r="BL471" s="17" t="s">
        <v>252</v>
      </c>
      <c r="BM471" s="156" t="s">
        <v>771</v>
      </c>
    </row>
    <row r="472" spans="1:65" s="14" customFormat="1" ht="11.25">
      <c r="B472" s="165"/>
      <c r="D472" s="159" t="s">
        <v>164</v>
      </c>
      <c r="E472" s="166" t="s">
        <v>1</v>
      </c>
      <c r="F472" s="167" t="s">
        <v>772</v>
      </c>
      <c r="H472" s="168">
        <v>1.3</v>
      </c>
      <c r="L472" s="165"/>
      <c r="M472" s="169"/>
      <c r="N472" s="170"/>
      <c r="O472" s="170"/>
      <c r="P472" s="170"/>
      <c r="Q472" s="170"/>
      <c r="R472" s="170"/>
      <c r="S472" s="170"/>
      <c r="T472" s="171"/>
      <c r="AT472" s="166" t="s">
        <v>164</v>
      </c>
      <c r="AU472" s="166" t="s">
        <v>88</v>
      </c>
      <c r="AV472" s="14" t="s">
        <v>88</v>
      </c>
      <c r="AW472" s="14" t="s">
        <v>34</v>
      </c>
      <c r="AX472" s="14" t="s">
        <v>83</v>
      </c>
      <c r="AY472" s="166" t="s">
        <v>156</v>
      </c>
    </row>
    <row r="473" spans="1:65" s="2" customFormat="1" ht="16.5" customHeight="1">
      <c r="A473" s="30"/>
      <c r="B473" s="144"/>
      <c r="C473" s="145" t="s">
        <v>773</v>
      </c>
      <c r="D473" s="145" t="s">
        <v>158</v>
      </c>
      <c r="E473" s="146" t="s">
        <v>774</v>
      </c>
      <c r="F473" s="147" t="s">
        <v>775</v>
      </c>
      <c r="G473" s="148" t="s">
        <v>218</v>
      </c>
      <c r="H473" s="149">
        <v>51.2</v>
      </c>
      <c r="I473" s="150">
        <v>2.27</v>
      </c>
      <c r="J473" s="150">
        <f>ROUND(I473*H473,2)</f>
        <v>116.22</v>
      </c>
      <c r="K473" s="151"/>
      <c r="L473" s="31"/>
      <c r="M473" s="152" t="s">
        <v>1</v>
      </c>
      <c r="N473" s="153" t="s">
        <v>44</v>
      </c>
      <c r="O473" s="154">
        <v>0.08</v>
      </c>
      <c r="P473" s="154">
        <f>O473*H473</f>
        <v>4.0960000000000001</v>
      </c>
      <c r="Q473" s="154">
        <v>3.8000000000000002E-4</v>
      </c>
      <c r="R473" s="154">
        <f>Q473*H473</f>
        <v>1.9456000000000001E-2</v>
      </c>
      <c r="S473" s="154">
        <v>0</v>
      </c>
      <c r="T473" s="155">
        <f>S473*H473</f>
        <v>0</v>
      </c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R473" s="156" t="s">
        <v>252</v>
      </c>
      <c r="AT473" s="156" t="s">
        <v>158</v>
      </c>
      <c r="AU473" s="156" t="s">
        <v>88</v>
      </c>
      <c r="AY473" s="17" t="s">
        <v>156</v>
      </c>
      <c r="BE473" s="157">
        <f>IF(N473="základná",J473,0)</f>
        <v>0</v>
      </c>
      <c r="BF473" s="157">
        <f>IF(N473="znížená",J473,0)</f>
        <v>116.22</v>
      </c>
      <c r="BG473" s="157">
        <f>IF(N473="zákl. prenesená",J473,0)</f>
        <v>0</v>
      </c>
      <c r="BH473" s="157">
        <f>IF(N473="zníž. prenesená",J473,0)</f>
        <v>0</v>
      </c>
      <c r="BI473" s="157">
        <f>IF(N473="nulová",J473,0)</f>
        <v>0</v>
      </c>
      <c r="BJ473" s="17" t="s">
        <v>88</v>
      </c>
      <c r="BK473" s="157">
        <f>ROUND(I473*H473,2)</f>
        <v>116.22</v>
      </c>
      <c r="BL473" s="17" t="s">
        <v>252</v>
      </c>
      <c r="BM473" s="156" t="s">
        <v>776</v>
      </c>
    </row>
    <row r="474" spans="1:65" s="14" customFormat="1" ht="11.25">
      <c r="B474" s="165"/>
      <c r="D474" s="159" t="s">
        <v>164</v>
      </c>
      <c r="E474" s="166" t="s">
        <v>1</v>
      </c>
      <c r="F474" s="167" t="s">
        <v>767</v>
      </c>
      <c r="H474" s="168">
        <v>51.2</v>
      </c>
      <c r="L474" s="165"/>
      <c r="M474" s="169"/>
      <c r="N474" s="170"/>
      <c r="O474" s="170"/>
      <c r="P474" s="170"/>
      <c r="Q474" s="170"/>
      <c r="R474" s="170"/>
      <c r="S474" s="170"/>
      <c r="T474" s="171"/>
      <c r="AT474" s="166" t="s">
        <v>164</v>
      </c>
      <c r="AU474" s="166" t="s">
        <v>88</v>
      </c>
      <c r="AV474" s="14" t="s">
        <v>88</v>
      </c>
      <c r="AW474" s="14" t="s">
        <v>34</v>
      </c>
      <c r="AX474" s="14" t="s">
        <v>83</v>
      </c>
      <c r="AY474" s="166" t="s">
        <v>156</v>
      </c>
    </row>
    <row r="475" spans="1:65" s="2" customFormat="1" ht="21.75" customHeight="1">
      <c r="A475" s="30"/>
      <c r="B475" s="144"/>
      <c r="C475" s="145" t="s">
        <v>777</v>
      </c>
      <c r="D475" s="145" t="s">
        <v>158</v>
      </c>
      <c r="E475" s="146" t="s">
        <v>778</v>
      </c>
      <c r="F475" s="147" t="s">
        <v>779</v>
      </c>
      <c r="G475" s="148" t="s">
        <v>98</v>
      </c>
      <c r="H475" s="149">
        <v>234</v>
      </c>
      <c r="I475" s="150">
        <v>7.13</v>
      </c>
      <c r="J475" s="150">
        <f>ROUND(I475*H475,2)</f>
        <v>1668.42</v>
      </c>
      <c r="K475" s="151"/>
      <c r="L475" s="31"/>
      <c r="M475" s="152" t="s">
        <v>1</v>
      </c>
      <c r="N475" s="153" t="s">
        <v>44</v>
      </c>
      <c r="O475" s="154">
        <v>9.0410000000000004E-2</v>
      </c>
      <c r="P475" s="154">
        <f>O475*H475</f>
        <v>21.155940000000001</v>
      </c>
      <c r="Q475" s="154">
        <v>2.3000000000000001E-4</v>
      </c>
      <c r="R475" s="154">
        <f>Q475*H475</f>
        <v>5.382E-2</v>
      </c>
      <c r="S475" s="154">
        <v>0</v>
      </c>
      <c r="T475" s="155">
        <f>S475*H475</f>
        <v>0</v>
      </c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R475" s="156" t="s">
        <v>252</v>
      </c>
      <c r="AT475" s="156" t="s">
        <v>158</v>
      </c>
      <c r="AU475" s="156" t="s">
        <v>88</v>
      </c>
      <c r="AY475" s="17" t="s">
        <v>156</v>
      </c>
      <c r="BE475" s="157">
        <f>IF(N475="základná",J475,0)</f>
        <v>0</v>
      </c>
      <c r="BF475" s="157">
        <f>IF(N475="znížená",J475,0)</f>
        <v>1668.42</v>
      </c>
      <c r="BG475" s="157">
        <f>IF(N475="zákl. prenesená",J475,0)</f>
        <v>0</v>
      </c>
      <c r="BH475" s="157">
        <f>IF(N475="zníž. prenesená",J475,0)</f>
        <v>0</v>
      </c>
      <c r="BI475" s="157">
        <f>IF(N475="nulová",J475,0)</f>
        <v>0</v>
      </c>
      <c r="BJ475" s="17" t="s">
        <v>88</v>
      </c>
      <c r="BK475" s="157">
        <f>ROUND(I475*H475,2)</f>
        <v>1668.42</v>
      </c>
      <c r="BL475" s="17" t="s">
        <v>252</v>
      </c>
      <c r="BM475" s="156" t="s">
        <v>780</v>
      </c>
    </row>
    <row r="476" spans="1:65" s="2" customFormat="1" ht="21.75" customHeight="1">
      <c r="A476" s="30"/>
      <c r="B476" s="144"/>
      <c r="C476" s="145" t="s">
        <v>18</v>
      </c>
      <c r="D476" s="145" t="s">
        <v>158</v>
      </c>
      <c r="E476" s="146" t="s">
        <v>781</v>
      </c>
      <c r="F476" s="147" t="s">
        <v>782</v>
      </c>
      <c r="G476" s="148" t="s">
        <v>206</v>
      </c>
      <c r="H476" s="149">
        <v>10.544</v>
      </c>
      <c r="I476" s="150">
        <v>33.659999999999997</v>
      </c>
      <c r="J476" s="150">
        <f>ROUND(I476*H476,2)</f>
        <v>354.91</v>
      </c>
      <c r="K476" s="151"/>
      <c r="L476" s="31"/>
      <c r="M476" s="152" t="s">
        <v>1</v>
      </c>
      <c r="N476" s="153" t="s">
        <v>44</v>
      </c>
      <c r="O476" s="154">
        <v>2.06</v>
      </c>
      <c r="P476" s="154">
        <f>O476*H476</f>
        <v>21.720640000000003</v>
      </c>
      <c r="Q476" s="154">
        <v>0</v>
      </c>
      <c r="R476" s="154">
        <f>Q476*H476</f>
        <v>0</v>
      </c>
      <c r="S476" s="154">
        <v>0</v>
      </c>
      <c r="T476" s="155">
        <f>S476*H476</f>
        <v>0</v>
      </c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R476" s="156" t="s">
        <v>252</v>
      </c>
      <c r="AT476" s="156" t="s">
        <v>158</v>
      </c>
      <c r="AU476" s="156" t="s">
        <v>88</v>
      </c>
      <c r="AY476" s="17" t="s">
        <v>156</v>
      </c>
      <c r="BE476" s="157">
        <f>IF(N476="základná",J476,0)</f>
        <v>0</v>
      </c>
      <c r="BF476" s="157">
        <f>IF(N476="znížená",J476,0)</f>
        <v>354.91</v>
      </c>
      <c r="BG476" s="157">
        <f>IF(N476="zákl. prenesená",J476,0)</f>
        <v>0</v>
      </c>
      <c r="BH476" s="157">
        <f>IF(N476="zníž. prenesená",J476,0)</f>
        <v>0</v>
      </c>
      <c r="BI476" s="157">
        <f>IF(N476="nulová",J476,0)</f>
        <v>0</v>
      </c>
      <c r="BJ476" s="17" t="s">
        <v>88</v>
      </c>
      <c r="BK476" s="157">
        <f>ROUND(I476*H476,2)</f>
        <v>354.91</v>
      </c>
      <c r="BL476" s="17" t="s">
        <v>252</v>
      </c>
      <c r="BM476" s="156" t="s">
        <v>783</v>
      </c>
    </row>
    <row r="477" spans="1:65" s="12" customFormat="1" ht="22.9" customHeight="1">
      <c r="B477" s="132"/>
      <c r="D477" s="133" t="s">
        <v>77</v>
      </c>
      <c r="E477" s="142" t="s">
        <v>784</v>
      </c>
      <c r="F477" s="142" t="s">
        <v>785</v>
      </c>
      <c r="J477" s="143">
        <f>BK477</f>
        <v>5812.09</v>
      </c>
      <c r="L477" s="132"/>
      <c r="M477" s="136"/>
      <c r="N477" s="137"/>
      <c r="O477" s="137"/>
      <c r="P477" s="138">
        <f>SUM(P478:P508)</f>
        <v>67.151762399999996</v>
      </c>
      <c r="Q477" s="137"/>
      <c r="R477" s="138">
        <f>SUM(R478:R508)</f>
        <v>1.2363966000000002</v>
      </c>
      <c r="S477" s="137"/>
      <c r="T477" s="139">
        <f>SUM(T478:T508)</f>
        <v>0</v>
      </c>
      <c r="AR477" s="133" t="s">
        <v>88</v>
      </c>
      <c r="AT477" s="140" t="s">
        <v>77</v>
      </c>
      <c r="AU477" s="140" t="s">
        <v>83</v>
      </c>
      <c r="AY477" s="133" t="s">
        <v>156</v>
      </c>
      <c r="BK477" s="141">
        <f>SUM(BK478:BK508)</f>
        <v>5812.09</v>
      </c>
    </row>
    <row r="478" spans="1:65" s="2" customFormat="1" ht="33" customHeight="1">
      <c r="A478" s="30"/>
      <c r="B478" s="144"/>
      <c r="C478" s="145" t="s">
        <v>786</v>
      </c>
      <c r="D478" s="145" t="s">
        <v>158</v>
      </c>
      <c r="E478" s="146" t="s">
        <v>787</v>
      </c>
      <c r="F478" s="147" t="s">
        <v>788</v>
      </c>
      <c r="G478" s="148" t="s">
        <v>218</v>
      </c>
      <c r="H478" s="149">
        <v>55.76</v>
      </c>
      <c r="I478" s="150">
        <v>10.93</v>
      </c>
      <c r="J478" s="150">
        <f>ROUND(I478*H478,2)</f>
        <v>609.46</v>
      </c>
      <c r="K478" s="151"/>
      <c r="L478" s="31"/>
      <c r="M478" s="152" t="s">
        <v>1</v>
      </c>
      <c r="N478" s="153" t="s">
        <v>44</v>
      </c>
      <c r="O478" s="154">
        <v>0.56469000000000003</v>
      </c>
      <c r="P478" s="154">
        <f>O478*H478</f>
        <v>31.487114399999999</v>
      </c>
      <c r="Q478" s="154">
        <v>2.1000000000000001E-4</v>
      </c>
      <c r="R478" s="154">
        <f>Q478*H478</f>
        <v>1.1709600000000001E-2</v>
      </c>
      <c r="S478" s="154">
        <v>0</v>
      </c>
      <c r="T478" s="155">
        <f>S478*H478</f>
        <v>0</v>
      </c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R478" s="156" t="s">
        <v>252</v>
      </c>
      <c r="AT478" s="156" t="s">
        <v>158</v>
      </c>
      <c r="AU478" s="156" t="s">
        <v>88</v>
      </c>
      <c r="AY478" s="17" t="s">
        <v>156</v>
      </c>
      <c r="BE478" s="157">
        <f>IF(N478="základná",J478,0)</f>
        <v>0</v>
      </c>
      <c r="BF478" s="157">
        <f>IF(N478="znížená",J478,0)</f>
        <v>609.46</v>
      </c>
      <c r="BG478" s="157">
        <f>IF(N478="zákl. prenesená",J478,0)</f>
        <v>0</v>
      </c>
      <c r="BH478" s="157">
        <f>IF(N478="zníž. prenesená",J478,0)</f>
        <v>0</v>
      </c>
      <c r="BI478" s="157">
        <f>IF(N478="nulová",J478,0)</f>
        <v>0</v>
      </c>
      <c r="BJ478" s="17" t="s">
        <v>88</v>
      </c>
      <c r="BK478" s="157">
        <f>ROUND(I478*H478,2)</f>
        <v>609.46</v>
      </c>
      <c r="BL478" s="17" t="s">
        <v>252</v>
      </c>
      <c r="BM478" s="156" t="s">
        <v>789</v>
      </c>
    </row>
    <row r="479" spans="1:65" s="14" customFormat="1" ht="11.25">
      <c r="B479" s="165"/>
      <c r="D479" s="159" t="s">
        <v>164</v>
      </c>
      <c r="E479" s="166" t="s">
        <v>1</v>
      </c>
      <c r="F479" s="167" t="s">
        <v>790</v>
      </c>
      <c r="H479" s="168">
        <v>6.5</v>
      </c>
      <c r="L479" s="165"/>
      <c r="M479" s="169"/>
      <c r="N479" s="170"/>
      <c r="O479" s="170"/>
      <c r="P479" s="170"/>
      <c r="Q479" s="170"/>
      <c r="R479" s="170"/>
      <c r="S479" s="170"/>
      <c r="T479" s="171"/>
      <c r="AT479" s="166" t="s">
        <v>164</v>
      </c>
      <c r="AU479" s="166" t="s">
        <v>88</v>
      </c>
      <c r="AV479" s="14" t="s">
        <v>88</v>
      </c>
      <c r="AW479" s="14" t="s">
        <v>34</v>
      </c>
      <c r="AX479" s="14" t="s">
        <v>78</v>
      </c>
      <c r="AY479" s="166" t="s">
        <v>156</v>
      </c>
    </row>
    <row r="480" spans="1:65" s="14" customFormat="1" ht="11.25">
      <c r="B480" s="165"/>
      <c r="D480" s="159" t="s">
        <v>164</v>
      </c>
      <c r="E480" s="166" t="s">
        <v>1</v>
      </c>
      <c r="F480" s="167" t="s">
        <v>791</v>
      </c>
      <c r="H480" s="168">
        <v>4.5999999999999996</v>
      </c>
      <c r="L480" s="165"/>
      <c r="M480" s="169"/>
      <c r="N480" s="170"/>
      <c r="O480" s="170"/>
      <c r="P480" s="170"/>
      <c r="Q480" s="170"/>
      <c r="R480" s="170"/>
      <c r="S480" s="170"/>
      <c r="T480" s="171"/>
      <c r="AT480" s="166" t="s">
        <v>164</v>
      </c>
      <c r="AU480" s="166" t="s">
        <v>88</v>
      </c>
      <c r="AV480" s="14" t="s">
        <v>88</v>
      </c>
      <c r="AW480" s="14" t="s">
        <v>34</v>
      </c>
      <c r="AX480" s="14" t="s">
        <v>78</v>
      </c>
      <c r="AY480" s="166" t="s">
        <v>156</v>
      </c>
    </row>
    <row r="481" spans="1:65" s="14" customFormat="1" ht="11.25">
      <c r="B481" s="165"/>
      <c r="D481" s="159" t="s">
        <v>164</v>
      </c>
      <c r="E481" s="166" t="s">
        <v>1</v>
      </c>
      <c r="F481" s="167" t="s">
        <v>792</v>
      </c>
      <c r="H481" s="168">
        <v>16.48</v>
      </c>
      <c r="L481" s="165"/>
      <c r="M481" s="169"/>
      <c r="N481" s="170"/>
      <c r="O481" s="170"/>
      <c r="P481" s="170"/>
      <c r="Q481" s="170"/>
      <c r="R481" s="170"/>
      <c r="S481" s="170"/>
      <c r="T481" s="171"/>
      <c r="AT481" s="166" t="s">
        <v>164</v>
      </c>
      <c r="AU481" s="166" t="s">
        <v>88</v>
      </c>
      <c r="AV481" s="14" t="s">
        <v>88</v>
      </c>
      <c r="AW481" s="14" t="s">
        <v>34</v>
      </c>
      <c r="AX481" s="14" t="s">
        <v>78</v>
      </c>
      <c r="AY481" s="166" t="s">
        <v>156</v>
      </c>
    </row>
    <row r="482" spans="1:65" s="14" customFormat="1" ht="11.25">
      <c r="B482" s="165"/>
      <c r="D482" s="159" t="s">
        <v>164</v>
      </c>
      <c r="E482" s="166" t="s">
        <v>1</v>
      </c>
      <c r="F482" s="167" t="s">
        <v>793</v>
      </c>
      <c r="H482" s="168">
        <v>9.64</v>
      </c>
      <c r="L482" s="165"/>
      <c r="M482" s="169"/>
      <c r="N482" s="170"/>
      <c r="O482" s="170"/>
      <c r="P482" s="170"/>
      <c r="Q482" s="170"/>
      <c r="R482" s="170"/>
      <c r="S482" s="170"/>
      <c r="T482" s="171"/>
      <c r="AT482" s="166" t="s">
        <v>164</v>
      </c>
      <c r="AU482" s="166" t="s">
        <v>88</v>
      </c>
      <c r="AV482" s="14" t="s">
        <v>88</v>
      </c>
      <c r="AW482" s="14" t="s">
        <v>34</v>
      </c>
      <c r="AX482" s="14" t="s">
        <v>78</v>
      </c>
      <c r="AY482" s="166" t="s">
        <v>156</v>
      </c>
    </row>
    <row r="483" spans="1:65" s="14" customFormat="1" ht="11.25">
      <c r="B483" s="165"/>
      <c r="D483" s="159" t="s">
        <v>164</v>
      </c>
      <c r="E483" s="166" t="s">
        <v>1</v>
      </c>
      <c r="F483" s="167" t="s">
        <v>794</v>
      </c>
      <c r="H483" s="168">
        <v>6.44</v>
      </c>
      <c r="L483" s="165"/>
      <c r="M483" s="169"/>
      <c r="N483" s="170"/>
      <c r="O483" s="170"/>
      <c r="P483" s="170"/>
      <c r="Q483" s="170"/>
      <c r="R483" s="170"/>
      <c r="S483" s="170"/>
      <c r="T483" s="171"/>
      <c r="AT483" s="166" t="s">
        <v>164</v>
      </c>
      <c r="AU483" s="166" t="s">
        <v>88</v>
      </c>
      <c r="AV483" s="14" t="s">
        <v>88</v>
      </c>
      <c r="AW483" s="14" t="s">
        <v>34</v>
      </c>
      <c r="AX483" s="14" t="s">
        <v>78</v>
      </c>
      <c r="AY483" s="166" t="s">
        <v>156</v>
      </c>
    </row>
    <row r="484" spans="1:65" s="14" customFormat="1" ht="11.25">
      <c r="B484" s="165"/>
      <c r="D484" s="159" t="s">
        <v>164</v>
      </c>
      <c r="E484" s="166" t="s">
        <v>1</v>
      </c>
      <c r="F484" s="167" t="s">
        <v>795</v>
      </c>
      <c r="H484" s="168">
        <v>9.8000000000000007</v>
      </c>
      <c r="L484" s="165"/>
      <c r="M484" s="169"/>
      <c r="N484" s="170"/>
      <c r="O484" s="170"/>
      <c r="P484" s="170"/>
      <c r="Q484" s="170"/>
      <c r="R484" s="170"/>
      <c r="S484" s="170"/>
      <c r="T484" s="171"/>
      <c r="AT484" s="166" t="s">
        <v>164</v>
      </c>
      <c r="AU484" s="166" t="s">
        <v>88</v>
      </c>
      <c r="AV484" s="14" t="s">
        <v>88</v>
      </c>
      <c r="AW484" s="14" t="s">
        <v>34</v>
      </c>
      <c r="AX484" s="14" t="s">
        <v>78</v>
      </c>
      <c r="AY484" s="166" t="s">
        <v>156</v>
      </c>
    </row>
    <row r="485" spans="1:65" s="14" customFormat="1" ht="11.25">
      <c r="B485" s="165"/>
      <c r="D485" s="159" t="s">
        <v>164</v>
      </c>
      <c r="E485" s="166" t="s">
        <v>1</v>
      </c>
      <c r="F485" s="167" t="s">
        <v>796</v>
      </c>
      <c r="H485" s="168">
        <v>2.2999999999999998</v>
      </c>
      <c r="L485" s="165"/>
      <c r="M485" s="169"/>
      <c r="N485" s="170"/>
      <c r="O485" s="170"/>
      <c r="P485" s="170"/>
      <c r="Q485" s="170"/>
      <c r="R485" s="170"/>
      <c r="S485" s="170"/>
      <c r="T485" s="171"/>
      <c r="AT485" s="166" t="s">
        <v>164</v>
      </c>
      <c r="AU485" s="166" t="s">
        <v>88</v>
      </c>
      <c r="AV485" s="14" t="s">
        <v>88</v>
      </c>
      <c r="AW485" s="14" t="s">
        <v>34</v>
      </c>
      <c r="AX485" s="14" t="s">
        <v>78</v>
      </c>
      <c r="AY485" s="166" t="s">
        <v>156</v>
      </c>
    </row>
    <row r="486" spans="1:65" s="15" customFormat="1" ht="11.25">
      <c r="B486" s="172"/>
      <c r="D486" s="159" t="s">
        <v>164</v>
      </c>
      <c r="E486" s="173" t="s">
        <v>1</v>
      </c>
      <c r="F486" s="174" t="s">
        <v>172</v>
      </c>
      <c r="H486" s="175">
        <v>55.76</v>
      </c>
      <c r="L486" s="172"/>
      <c r="M486" s="176"/>
      <c r="N486" s="177"/>
      <c r="O486" s="177"/>
      <c r="P486" s="177"/>
      <c r="Q486" s="177"/>
      <c r="R486" s="177"/>
      <c r="S486" s="177"/>
      <c r="T486" s="178"/>
      <c r="AT486" s="173" t="s">
        <v>164</v>
      </c>
      <c r="AU486" s="173" t="s">
        <v>88</v>
      </c>
      <c r="AV486" s="15" t="s">
        <v>162</v>
      </c>
      <c r="AW486" s="15" t="s">
        <v>34</v>
      </c>
      <c r="AX486" s="15" t="s">
        <v>83</v>
      </c>
      <c r="AY486" s="173" t="s">
        <v>156</v>
      </c>
    </row>
    <row r="487" spans="1:65" s="2" customFormat="1" ht="37.9" customHeight="1">
      <c r="A487" s="30"/>
      <c r="B487" s="144"/>
      <c r="C487" s="179" t="s">
        <v>797</v>
      </c>
      <c r="D487" s="179" t="s">
        <v>203</v>
      </c>
      <c r="E487" s="180" t="s">
        <v>798</v>
      </c>
      <c r="F487" s="181" t="s">
        <v>799</v>
      </c>
      <c r="G487" s="182" t="s">
        <v>218</v>
      </c>
      <c r="H487" s="183">
        <v>55.76</v>
      </c>
      <c r="I487" s="184">
        <v>1.71</v>
      </c>
      <c r="J487" s="184">
        <f t="shared" ref="J487:J501" si="10">ROUND(I487*H487,2)</f>
        <v>95.35</v>
      </c>
      <c r="K487" s="185"/>
      <c r="L487" s="186"/>
      <c r="M487" s="187" t="s">
        <v>1</v>
      </c>
      <c r="N487" s="188" t="s">
        <v>44</v>
      </c>
      <c r="O487" s="154">
        <v>0</v>
      </c>
      <c r="P487" s="154">
        <f t="shared" ref="P487:P501" si="11">O487*H487</f>
        <v>0</v>
      </c>
      <c r="Q487" s="154">
        <v>1E-4</v>
      </c>
      <c r="R487" s="154">
        <f t="shared" ref="R487:R501" si="12">Q487*H487</f>
        <v>5.5760000000000002E-3</v>
      </c>
      <c r="S487" s="154">
        <v>0</v>
      </c>
      <c r="T487" s="155">
        <f t="shared" ref="T487:T501" si="13">S487*H487</f>
        <v>0</v>
      </c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R487" s="156" t="s">
        <v>346</v>
      </c>
      <c r="AT487" s="156" t="s">
        <v>203</v>
      </c>
      <c r="AU487" s="156" t="s">
        <v>88</v>
      </c>
      <c r="AY487" s="17" t="s">
        <v>156</v>
      </c>
      <c r="BE487" s="157">
        <f t="shared" ref="BE487:BE501" si="14">IF(N487="základná",J487,0)</f>
        <v>0</v>
      </c>
      <c r="BF487" s="157">
        <f t="shared" ref="BF487:BF501" si="15">IF(N487="znížená",J487,0)</f>
        <v>95.35</v>
      </c>
      <c r="BG487" s="157">
        <f t="shared" ref="BG487:BG501" si="16">IF(N487="zákl. prenesená",J487,0)</f>
        <v>0</v>
      </c>
      <c r="BH487" s="157">
        <f t="shared" ref="BH487:BH501" si="17">IF(N487="zníž. prenesená",J487,0)</f>
        <v>0</v>
      </c>
      <c r="BI487" s="157">
        <f t="shared" ref="BI487:BI501" si="18">IF(N487="nulová",J487,0)</f>
        <v>0</v>
      </c>
      <c r="BJ487" s="17" t="s">
        <v>88</v>
      </c>
      <c r="BK487" s="157">
        <f t="shared" ref="BK487:BK501" si="19">ROUND(I487*H487,2)</f>
        <v>95.35</v>
      </c>
      <c r="BL487" s="17" t="s">
        <v>252</v>
      </c>
      <c r="BM487" s="156" t="s">
        <v>800</v>
      </c>
    </row>
    <row r="488" spans="1:65" s="2" customFormat="1" ht="24.2" customHeight="1">
      <c r="A488" s="30"/>
      <c r="B488" s="144"/>
      <c r="C488" s="179" t="s">
        <v>801</v>
      </c>
      <c r="D488" s="179" t="s">
        <v>203</v>
      </c>
      <c r="E488" s="180" t="s">
        <v>802</v>
      </c>
      <c r="F488" s="181" t="s">
        <v>803</v>
      </c>
      <c r="G488" s="182" t="s">
        <v>292</v>
      </c>
      <c r="H488" s="183">
        <v>1</v>
      </c>
      <c r="I488" s="184">
        <v>400.31</v>
      </c>
      <c r="J488" s="184">
        <f t="shared" si="10"/>
        <v>400.31</v>
      </c>
      <c r="K488" s="185"/>
      <c r="L488" s="186"/>
      <c r="M488" s="187" t="s">
        <v>1</v>
      </c>
      <c r="N488" s="188" t="s">
        <v>44</v>
      </c>
      <c r="O488" s="154">
        <v>0</v>
      </c>
      <c r="P488" s="154">
        <f t="shared" si="11"/>
        <v>0</v>
      </c>
      <c r="Q488" s="154">
        <v>0.13200000000000001</v>
      </c>
      <c r="R488" s="154">
        <f t="shared" si="12"/>
        <v>0.13200000000000001</v>
      </c>
      <c r="S488" s="154">
        <v>0</v>
      </c>
      <c r="T488" s="155">
        <f t="shared" si="13"/>
        <v>0</v>
      </c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R488" s="156" t="s">
        <v>346</v>
      </c>
      <c r="AT488" s="156" t="s">
        <v>203</v>
      </c>
      <c r="AU488" s="156" t="s">
        <v>88</v>
      </c>
      <c r="AY488" s="17" t="s">
        <v>156</v>
      </c>
      <c r="BE488" s="157">
        <f t="shared" si="14"/>
        <v>0</v>
      </c>
      <c r="BF488" s="157">
        <f t="shared" si="15"/>
        <v>400.31</v>
      </c>
      <c r="BG488" s="157">
        <f t="shared" si="16"/>
        <v>0</v>
      </c>
      <c r="BH488" s="157">
        <f t="shared" si="17"/>
        <v>0</v>
      </c>
      <c r="BI488" s="157">
        <f t="shared" si="18"/>
        <v>0</v>
      </c>
      <c r="BJ488" s="17" t="s">
        <v>88</v>
      </c>
      <c r="BK488" s="157">
        <f t="shared" si="19"/>
        <v>400.31</v>
      </c>
      <c r="BL488" s="17" t="s">
        <v>252</v>
      </c>
      <c r="BM488" s="156" t="s">
        <v>804</v>
      </c>
    </row>
    <row r="489" spans="1:65" s="2" customFormat="1" ht="24.2" customHeight="1">
      <c r="A489" s="30"/>
      <c r="B489" s="144"/>
      <c r="C489" s="179" t="s">
        <v>805</v>
      </c>
      <c r="D489" s="179" t="s">
        <v>203</v>
      </c>
      <c r="E489" s="180" t="s">
        <v>806</v>
      </c>
      <c r="F489" s="181" t="s">
        <v>807</v>
      </c>
      <c r="G489" s="182" t="s">
        <v>292</v>
      </c>
      <c r="H489" s="183">
        <v>1</v>
      </c>
      <c r="I489" s="184">
        <v>169.66</v>
      </c>
      <c r="J489" s="184">
        <f t="shared" si="10"/>
        <v>169.66</v>
      </c>
      <c r="K489" s="185"/>
      <c r="L489" s="186"/>
      <c r="M489" s="187" t="s">
        <v>1</v>
      </c>
      <c r="N489" s="188" t="s">
        <v>44</v>
      </c>
      <c r="O489" s="154">
        <v>0</v>
      </c>
      <c r="P489" s="154">
        <f t="shared" si="11"/>
        <v>0</v>
      </c>
      <c r="Q489" s="154">
        <v>6.6000000000000003E-2</v>
      </c>
      <c r="R489" s="154">
        <f t="shared" si="12"/>
        <v>6.6000000000000003E-2</v>
      </c>
      <c r="S489" s="154">
        <v>0</v>
      </c>
      <c r="T489" s="155">
        <f t="shared" si="13"/>
        <v>0</v>
      </c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R489" s="156" t="s">
        <v>346</v>
      </c>
      <c r="AT489" s="156" t="s">
        <v>203</v>
      </c>
      <c r="AU489" s="156" t="s">
        <v>88</v>
      </c>
      <c r="AY489" s="17" t="s">
        <v>156</v>
      </c>
      <c r="BE489" s="157">
        <f t="shared" si="14"/>
        <v>0</v>
      </c>
      <c r="BF489" s="157">
        <f t="shared" si="15"/>
        <v>169.66</v>
      </c>
      <c r="BG489" s="157">
        <f t="shared" si="16"/>
        <v>0</v>
      </c>
      <c r="BH489" s="157">
        <f t="shared" si="17"/>
        <v>0</v>
      </c>
      <c r="BI489" s="157">
        <f t="shared" si="18"/>
        <v>0</v>
      </c>
      <c r="BJ489" s="17" t="s">
        <v>88</v>
      </c>
      <c r="BK489" s="157">
        <f t="shared" si="19"/>
        <v>169.66</v>
      </c>
      <c r="BL489" s="17" t="s">
        <v>252</v>
      </c>
      <c r="BM489" s="156" t="s">
        <v>808</v>
      </c>
    </row>
    <row r="490" spans="1:65" s="2" customFormat="1" ht="24.2" customHeight="1">
      <c r="A490" s="30"/>
      <c r="B490" s="144"/>
      <c r="C490" s="179" t="s">
        <v>809</v>
      </c>
      <c r="D490" s="179" t="s">
        <v>203</v>
      </c>
      <c r="E490" s="180" t="s">
        <v>810</v>
      </c>
      <c r="F490" s="181" t="s">
        <v>811</v>
      </c>
      <c r="G490" s="182" t="s">
        <v>292</v>
      </c>
      <c r="H490" s="183">
        <v>2</v>
      </c>
      <c r="I490" s="184">
        <v>515.9</v>
      </c>
      <c r="J490" s="184">
        <f t="shared" si="10"/>
        <v>1031.8</v>
      </c>
      <c r="K490" s="185"/>
      <c r="L490" s="186"/>
      <c r="M490" s="187" t="s">
        <v>1</v>
      </c>
      <c r="N490" s="188" t="s">
        <v>44</v>
      </c>
      <c r="O490" s="154">
        <v>0</v>
      </c>
      <c r="P490" s="154">
        <f t="shared" si="11"/>
        <v>0</v>
      </c>
      <c r="Q490" s="154">
        <v>0.14299999999999999</v>
      </c>
      <c r="R490" s="154">
        <f t="shared" si="12"/>
        <v>0.28599999999999998</v>
      </c>
      <c r="S490" s="154">
        <v>0</v>
      </c>
      <c r="T490" s="155">
        <f t="shared" si="13"/>
        <v>0</v>
      </c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R490" s="156" t="s">
        <v>346</v>
      </c>
      <c r="AT490" s="156" t="s">
        <v>203</v>
      </c>
      <c r="AU490" s="156" t="s">
        <v>88</v>
      </c>
      <c r="AY490" s="17" t="s">
        <v>156</v>
      </c>
      <c r="BE490" s="157">
        <f t="shared" si="14"/>
        <v>0</v>
      </c>
      <c r="BF490" s="157">
        <f t="shared" si="15"/>
        <v>1031.8</v>
      </c>
      <c r="BG490" s="157">
        <f t="shared" si="16"/>
        <v>0</v>
      </c>
      <c r="BH490" s="157">
        <f t="shared" si="17"/>
        <v>0</v>
      </c>
      <c r="BI490" s="157">
        <f t="shared" si="18"/>
        <v>0</v>
      </c>
      <c r="BJ490" s="17" t="s">
        <v>88</v>
      </c>
      <c r="BK490" s="157">
        <f t="shared" si="19"/>
        <v>1031.8</v>
      </c>
      <c r="BL490" s="17" t="s">
        <v>252</v>
      </c>
      <c r="BM490" s="156" t="s">
        <v>812</v>
      </c>
    </row>
    <row r="491" spans="1:65" s="2" customFormat="1" ht="24.2" customHeight="1">
      <c r="A491" s="30"/>
      <c r="B491" s="144"/>
      <c r="C491" s="179" t="s">
        <v>813</v>
      </c>
      <c r="D491" s="179" t="s">
        <v>203</v>
      </c>
      <c r="E491" s="180" t="s">
        <v>814</v>
      </c>
      <c r="F491" s="181" t="s">
        <v>815</v>
      </c>
      <c r="G491" s="182" t="s">
        <v>292</v>
      </c>
      <c r="H491" s="183">
        <v>1</v>
      </c>
      <c r="I491" s="184">
        <v>881</v>
      </c>
      <c r="J491" s="184">
        <f t="shared" si="10"/>
        <v>881</v>
      </c>
      <c r="K491" s="185"/>
      <c r="L491" s="186"/>
      <c r="M491" s="187" t="s">
        <v>1</v>
      </c>
      <c r="N491" s="188" t="s">
        <v>44</v>
      </c>
      <c r="O491" s="154">
        <v>0</v>
      </c>
      <c r="P491" s="154">
        <f t="shared" si="11"/>
        <v>0</v>
      </c>
      <c r="Q491" s="154">
        <v>0.14299999999999999</v>
      </c>
      <c r="R491" s="154">
        <f t="shared" si="12"/>
        <v>0.14299999999999999</v>
      </c>
      <c r="S491" s="154">
        <v>0</v>
      </c>
      <c r="T491" s="155">
        <f t="shared" si="13"/>
        <v>0</v>
      </c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R491" s="156" t="s">
        <v>346</v>
      </c>
      <c r="AT491" s="156" t="s">
        <v>203</v>
      </c>
      <c r="AU491" s="156" t="s">
        <v>88</v>
      </c>
      <c r="AY491" s="17" t="s">
        <v>156</v>
      </c>
      <c r="BE491" s="157">
        <f t="shared" si="14"/>
        <v>0</v>
      </c>
      <c r="BF491" s="157">
        <f t="shared" si="15"/>
        <v>881</v>
      </c>
      <c r="BG491" s="157">
        <f t="shared" si="16"/>
        <v>0</v>
      </c>
      <c r="BH491" s="157">
        <f t="shared" si="17"/>
        <v>0</v>
      </c>
      <c r="BI491" s="157">
        <f t="shared" si="18"/>
        <v>0</v>
      </c>
      <c r="BJ491" s="17" t="s">
        <v>88</v>
      </c>
      <c r="BK491" s="157">
        <f t="shared" si="19"/>
        <v>881</v>
      </c>
      <c r="BL491" s="17" t="s">
        <v>252</v>
      </c>
      <c r="BM491" s="156" t="s">
        <v>816</v>
      </c>
    </row>
    <row r="492" spans="1:65" s="2" customFormat="1" ht="24.2" customHeight="1">
      <c r="A492" s="30"/>
      <c r="B492" s="144"/>
      <c r="C492" s="179" t="s">
        <v>817</v>
      </c>
      <c r="D492" s="179" t="s">
        <v>203</v>
      </c>
      <c r="E492" s="180" t="s">
        <v>818</v>
      </c>
      <c r="F492" s="181" t="s">
        <v>819</v>
      </c>
      <c r="G492" s="182" t="s">
        <v>292</v>
      </c>
      <c r="H492" s="183">
        <v>1</v>
      </c>
      <c r="I492" s="184">
        <v>320</v>
      </c>
      <c r="J492" s="184">
        <f t="shared" si="10"/>
        <v>320</v>
      </c>
      <c r="K492" s="185"/>
      <c r="L492" s="186"/>
      <c r="M492" s="187" t="s">
        <v>1</v>
      </c>
      <c r="N492" s="188" t="s">
        <v>44</v>
      </c>
      <c r="O492" s="154">
        <v>0</v>
      </c>
      <c r="P492" s="154">
        <f t="shared" si="11"/>
        <v>0</v>
      </c>
      <c r="Q492" s="154">
        <v>0.121</v>
      </c>
      <c r="R492" s="154">
        <f t="shared" si="12"/>
        <v>0.121</v>
      </c>
      <c r="S492" s="154">
        <v>0</v>
      </c>
      <c r="T492" s="155">
        <f t="shared" si="13"/>
        <v>0</v>
      </c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R492" s="156" t="s">
        <v>346</v>
      </c>
      <c r="AT492" s="156" t="s">
        <v>203</v>
      </c>
      <c r="AU492" s="156" t="s">
        <v>88</v>
      </c>
      <c r="AY492" s="17" t="s">
        <v>156</v>
      </c>
      <c r="BE492" s="157">
        <f t="shared" si="14"/>
        <v>0</v>
      </c>
      <c r="BF492" s="157">
        <f t="shared" si="15"/>
        <v>320</v>
      </c>
      <c r="BG492" s="157">
        <f t="shared" si="16"/>
        <v>0</v>
      </c>
      <c r="BH492" s="157">
        <f t="shared" si="17"/>
        <v>0</v>
      </c>
      <c r="BI492" s="157">
        <f t="shared" si="18"/>
        <v>0</v>
      </c>
      <c r="BJ492" s="17" t="s">
        <v>88</v>
      </c>
      <c r="BK492" s="157">
        <f t="shared" si="19"/>
        <v>320</v>
      </c>
      <c r="BL492" s="17" t="s">
        <v>252</v>
      </c>
      <c r="BM492" s="156" t="s">
        <v>820</v>
      </c>
    </row>
    <row r="493" spans="1:65" s="2" customFormat="1" ht="24.2" customHeight="1">
      <c r="A493" s="30"/>
      <c r="B493" s="144"/>
      <c r="C493" s="179" t="s">
        <v>821</v>
      </c>
      <c r="D493" s="179" t="s">
        <v>203</v>
      </c>
      <c r="E493" s="180" t="s">
        <v>822</v>
      </c>
      <c r="F493" s="181" t="s">
        <v>823</v>
      </c>
      <c r="G493" s="182" t="s">
        <v>292</v>
      </c>
      <c r="H493" s="183">
        <v>2</v>
      </c>
      <c r="I493" s="184">
        <v>181.88</v>
      </c>
      <c r="J493" s="184">
        <f t="shared" si="10"/>
        <v>363.76</v>
      </c>
      <c r="K493" s="185"/>
      <c r="L493" s="186"/>
      <c r="M493" s="187" t="s">
        <v>1</v>
      </c>
      <c r="N493" s="188" t="s">
        <v>44</v>
      </c>
      <c r="O493" s="154">
        <v>0</v>
      </c>
      <c r="P493" s="154">
        <f t="shared" si="11"/>
        <v>0</v>
      </c>
      <c r="Q493" s="154">
        <v>7.0000000000000007E-2</v>
      </c>
      <c r="R493" s="154">
        <f t="shared" si="12"/>
        <v>0.14000000000000001</v>
      </c>
      <c r="S493" s="154">
        <v>0</v>
      </c>
      <c r="T493" s="155">
        <f t="shared" si="13"/>
        <v>0</v>
      </c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R493" s="156" t="s">
        <v>346</v>
      </c>
      <c r="AT493" s="156" t="s">
        <v>203</v>
      </c>
      <c r="AU493" s="156" t="s">
        <v>88</v>
      </c>
      <c r="AY493" s="17" t="s">
        <v>156</v>
      </c>
      <c r="BE493" s="157">
        <f t="shared" si="14"/>
        <v>0</v>
      </c>
      <c r="BF493" s="157">
        <f t="shared" si="15"/>
        <v>363.76</v>
      </c>
      <c r="BG493" s="157">
        <f t="shared" si="16"/>
        <v>0</v>
      </c>
      <c r="BH493" s="157">
        <f t="shared" si="17"/>
        <v>0</v>
      </c>
      <c r="BI493" s="157">
        <f t="shared" si="18"/>
        <v>0</v>
      </c>
      <c r="BJ493" s="17" t="s">
        <v>88</v>
      </c>
      <c r="BK493" s="157">
        <f t="shared" si="19"/>
        <v>363.76</v>
      </c>
      <c r="BL493" s="17" t="s">
        <v>252</v>
      </c>
      <c r="BM493" s="156" t="s">
        <v>824</v>
      </c>
    </row>
    <row r="494" spans="1:65" s="2" customFormat="1" ht="24.2" customHeight="1">
      <c r="A494" s="30"/>
      <c r="B494" s="144"/>
      <c r="C494" s="179" t="s">
        <v>825</v>
      </c>
      <c r="D494" s="179" t="s">
        <v>203</v>
      </c>
      <c r="E494" s="180" t="s">
        <v>826</v>
      </c>
      <c r="F494" s="181" t="s">
        <v>827</v>
      </c>
      <c r="G494" s="182" t="s">
        <v>292</v>
      </c>
      <c r="H494" s="183">
        <v>1</v>
      </c>
      <c r="I494" s="184">
        <v>102.66</v>
      </c>
      <c r="J494" s="184">
        <f t="shared" si="10"/>
        <v>102.66</v>
      </c>
      <c r="K494" s="185"/>
      <c r="L494" s="186"/>
      <c r="M494" s="187" t="s">
        <v>1</v>
      </c>
      <c r="N494" s="188" t="s">
        <v>44</v>
      </c>
      <c r="O494" s="154">
        <v>0</v>
      </c>
      <c r="P494" s="154">
        <f t="shared" si="11"/>
        <v>0</v>
      </c>
      <c r="Q494" s="154">
        <v>0.03</v>
      </c>
      <c r="R494" s="154">
        <f t="shared" si="12"/>
        <v>0.03</v>
      </c>
      <c r="S494" s="154">
        <v>0</v>
      </c>
      <c r="T494" s="155">
        <f t="shared" si="13"/>
        <v>0</v>
      </c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R494" s="156" t="s">
        <v>346</v>
      </c>
      <c r="AT494" s="156" t="s">
        <v>203</v>
      </c>
      <c r="AU494" s="156" t="s">
        <v>88</v>
      </c>
      <c r="AY494" s="17" t="s">
        <v>156</v>
      </c>
      <c r="BE494" s="157">
        <f t="shared" si="14"/>
        <v>0</v>
      </c>
      <c r="BF494" s="157">
        <f t="shared" si="15"/>
        <v>102.66</v>
      </c>
      <c r="BG494" s="157">
        <f t="shared" si="16"/>
        <v>0</v>
      </c>
      <c r="BH494" s="157">
        <f t="shared" si="17"/>
        <v>0</v>
      </c>
      <c r="BI494" s="157">
        <f t="shared" si="18"/>
        <v>0</v>
      </c>
      <c r="BJ494" s="17" t="s">
        <v>88</v>
      </c>
      <c r="BK494" s="157">
        <f t="shared" si="19"/>
        <v>102.66</v>
      </c>
      <c r="BL494" s="17" t="s">
        <v>252</v>
      </c>
      <c r="BM494" s="156" t="s">
        <v>828</v>
      </c>
    </row>
    <row r="495" spans="1:65" s="2" customFormat="1" ht="33" customHeight="1">
      <c r="A495" s="30"/>
      <c r="B495" s="144"/>
      <c r="C495" s="145" t="s">
        <v>829</v>
      </c>
      <c r="D495" s="145" t="s">
        <v>158</v>
      </c>
      <c r="E495" s="146" t="s">
        <v>830</v>
      </c>
      <c r="F495" s="147" t="s">
        <v>831</v>
      </c>
      <c r="G495" s="148" t="s">
        <v>292</v>
      </c>
      <c r="H495" s="149">
        <v>7</v>
      </c>
      <c r="I495" s="150">
        <v>18.53</v>
      </c>
      <c r="J495" s="150">
        <f t="shared" si="10"/>
        <v>129.71</v>
      </c>
      <c r="K495" s="151"/>
      <c r="L495" s="31"/>
      <c r="M495" s="152" t="s">
        <v>1</v>
      </c>
      <c r="N495" s="153" t="s">
        <v>44</v>
      </c>
      <c r="O495" s="154">
        <v>1.2250099999999999</v>
      </c>
      <c r="P495" s="154">
        <f t="shared" si="11"/>
        <v>8.5750700000000002</v>
      </c>
      <c r="Q495" s="154">
        <v>0</v>
      </c>
      <c r="R495" s="154">
        <f t="shared" si="12"/>
        <v>0</v>
      </c>
      <c r="S495" s="154">
        <v>0</v>
      </c>
      <c r="T495" s="155">
        <f t="shared" si="13"/>
        <v>0</v>
      </c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R495" s="156" t="s">
        <v>252</v>
      </c>
      <c r="AT495" s="156" t="s">
        <v>158</v>
      </c>
      <c r="AU495" s="156" t="s">
        <v>88</v>
      </c>
      <c r="AY495" s="17" t="s">
        <v>156</v>
      </c>
      <c r="BE495" s="157">
        <f t="shared" si="14"/>
        <v>0</v>
      </c>
      <c r="BF495" s="157">
        <f t="shared" si="15"/>
        <v>129.71</v>
      </c>
      <c r="BG495" s="157">
        <f t="shared" si="16"/>
        <v>0</v>
      </c>
      <c r="BH495" s="157">
        <f t="shared" si="17"/>
        <v>0</v>
      </c>
      <c r="BI495" s="157">
        <f t="shared" si="18"/>
        <v>0</v>
      </c>
      <c r="BJ495" s="17" t="s">
        <v>88</v>
      </c>
      <c r="BK495" s="157">
        <f t="shared" si="19"/>
        <v>129.71</v>
      </c>
      <c r="BL495" s="17" t="s">
        <v>252</v>
      </c>
      <c r="BM495" s="156" t="s">
        <v>832</v>
      </c>
    </row>
    <row r="496" spans="1:65" s="2" customFormat="1" ht="33" customHeight="1">
      <c r="A496" s="30"/>
      <c r="B496" s="144"/>
      <c r="C496" s="179" t="s">
        <v>833</v>
      </c>
      <c r="D496" s="179" t="s">
        <v>203</v>
      </c>
      <c r="E496" s="180" t="s">
        <v>834</v>
      </c>
      <c r="F496" s="181" t="s">
        <v>835</v>
      </c>
      <c r="G496" s="182" t="s">
        <v>292</v>
      </c>
      <c r="H496" s="183">
        <v>7</v>
      </c>
      <c r="I496" s="184">
        <v>19.079999999999998</v>
      </c>
      <c r="J496" s="184">
        <f t="shared" si="10"/>
        <v>133.56</v>
      </c>
      <c r="K496" s="185"/>
      <c r="L496" s="186"/>
      <c r="M496" s="187" t="s">
        <v>1</v>
      </c>
      <c r="N496" s="188" t="s">
        <v>44</v>
      </c>
      <c r="O496" s="154">
        <v>0</v>
      </c>
      <c r="P496" s="154">
        <f t="shared" si="11"/>
        <v>0</v>
      </c>
      <c r="Q496" s="154">
        <v>1E-3</v>
      </c>
      <c r="R496" s="154">
        <f t="shared" si="12"/>
        <v>7.0000000000000001E-3</v>
      </c>
      <c r="S496" s="154">
        <v>0</v>
      </c>
      <c r="T496" s="155">
        <f t="shared" si="13"/>
        <v>0</v>
      </c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R496" s="156" t="s">
        <v>346</v>
      </c>
      <c r="AT496" s="156" t="s">
        <v>203</v>
      </c>
      <c r="AU496" s="156" t="s">
        <v>88</v>
      </c>
      <c r="AY496" s="17" t="s">
        <v>156</v>
      </c>
      <c r="BE496" s="157">
        <f t="shared" si="14"/>
        <v>0</v>
      </c>
      <c r="BF496" s="157">
        <f t="shared" si="15"/>
        <v>133.56</v>
      </c>
      <c r="BG496" s="157">
        <f t="shared" si="16"/>
        <v>0</v>
      </c>
      <c r="BH496" s="157">
        <f t="shared" si="17"/>
        <v>0</v>
      </c>
      <c r="BI496" s="157">
        <f t="shared" si="18"/>
        <v>0</v>
      </c>
      <c r="BJ496" s="17" t="s">
        <v>88</v>
      </c>
      <c r="BK496" s="157">
        <f t="shared" si="19"/>
        <v>133.56</v>
      </c>
      <c r="BL496" s="17" t="s">
        <v>252</v>
      </c>
      <c r="BM496" s="156" t="s">
        <v>836</v>
      </c>
    </row>
    <row r="497" spans="1:65" s="2" customFormat="1" ht="24.2" customHeight="1">
      <c r="A497" s="30"/>
      <c r="B497" s="144"/>
      <c r="C497" s="179" t="s">
        <v>837</v>
      </c>
      <c r="D497" s="179" t="s">
        <v>203</v>
      </c>
      <c r="E497" s="180" t="s">
        <v>838</v>
      </c>
      <c r="F497" s="181" t="s">
        <v>839</v>
      </c>
      <c r="G497" s="182" t="s">
        <v>292</v>
      </c>
      <c r="H497" s="183">
        <v>7</v>
      </c>
      <c r="I497" s="184">
        <v>53.39</v>
      </c>
      <c r="J497" s="184">
        <f t="shared" si="10"/>
        <v>373.73</v>
      </c>
      <c r="K497" s="185"/>
      <c r="L497" s="186"/>
      <c r="M497" s="187" t="s">
        <v>1</v>
      </c>
      <c r="N497" s="188" t="s">
        <v>44</v>
      </c>
      <c r="O497" s="154">
        <v>0</v>
      </c>
      <c r="P497" s="154">
        <f t="shared" si="11"/>
        <v>0</v>
      </c>
      <c r="Q497" s="154">
        <v>2.5000000000000001E-2</v>
      </c>
      <c r="R497" s="154">
        <f t="shared" si="12"/>
        <v>0.17500000000000002</v>
      </c>
      <c r="S497" s="154">
        <v>0</v>
      </c>
      <c r="T497" s="155">
        <f t="shared" si="13"/>
        <v>0</v>
      </c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R497" s="156" t="s">
        <v>346</v>
      </c>
      <c r="AT497" s="156" t="s">
        <v>203</v>
      </c>
      <c r="AU497" s="156" t="s">
        <v>88</v>
      </c>
      <c r="AY497" s="17" t="s">
        <v>156</v>
      </c>
      <c r="BE497" s="157">
        <f t="shared" si="14"/>
        <v>0</v>
      </c>
      <c r="BF497" s="157">
        <f t="shared" si="15"/>
        <v>373.73</v>
      </c>
      <c r="BG497" s="157">
        <f t="shared" si="16"/>
        <v>0</v>
      </c>
      <c r="BH497" s="157">
        <f t="shared" si="17"/>
        <v>0</v>
      </c>
      <c r="BI497" s="157">
        <f t="shared" si="18"/>
        <v>0</v>
      </c>
      <c r="BJ497" s="17" t="s">
        <v>88</v>
      </c>
      <c r="BK497" s="157">
        <f t="shared" si="19"/>
        <v>373.73</v>
      </c>
      <c r="BL497" s="17" t="s">
        <v>252</v>
      </c>
      <c r="BM497" s="156" t="s">
        <v>840</v>
      </c>
    </row>
    <row r="498" spans="1:65" s="2" customFormat="1" ht="24.2" customHeight="1">
      <c r="A498" s="30"/>
      <c r="B498" s="144"/>
      <c r="C498" s="145" t="s">
        <v>841</v>
      </c>
      <c r="D498" s="145" t="s">
        <v>158</v>
      </c>
      <c r="E498" s="146" t="s">
        <v>842</v>
      </c>
      <c r="F498" s="147" t="s">
        <v>843</v>
      </c>
      <c r="G498" s="148" t="s">
        <v>292</v>
      </c>
      <c r="H498" s="149">
        <v>1</v>
      </c>
      <c r="I498" s="150">
        <v>6.41</v>
      </c>
      <c r="J498" s="150">
        <f t="shared" si="10"/>
        <v>6.41</v>
      </c>
      <c r="K498" s="151"/>
      <c r="L498" s="31"/>
      <c r="M498" s="152" t="s">
        <v>1</v>
      </c>
      <c r="N498" s="153" t="s">
        <v>44</v>
      </c>
      <c r="O498" s="154">
        <v>0.33868999999999999</v>
      </c>
      <c r="P498" s="154">
        <f t="shared" si="11"/>
        <v>0.33868999999999999</v>
      </c>
      <c r="Q498" s="154">
        <v>2.5000000000000001E-4</v>
      </c>
      <c r="R498" s="154">
        <f t="shared" si="12"/>
        <v>2.5000000000000001E-4</v>
      </c>
      <c r="S498" s="154">
        <v>0</v>
      </c>
      <c r="T498" s="155">
        <f t="shared" si="13"/>
        <v>0</v>
      </c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R498" s="156" t="s">
        <v>252</v>
      </c>
      <c r="AT498" s="156" t="s">
        <v>158</v>
      </c>
      <c r="AU498" s="156" t="s">
        <v>88</v>
      </c>
      <c r="AY498" s="17" t="s">
        <v>156</v>
      </c>
      <c r="BE498" s="157">
        <f t="shared" si="14"/>
        <v>0</v>
      </c>
      <c r="BF498" s="157">
        <f t="shared" si="15"/>
        <v>6.41</v>
      </c>
      <c r="BG498" s="157">
        <f t="shared" si="16"/>
        <v>0</v>
      </c>
      <c r="BH498" s="157">
        <f t="shared" si="17"/>
        <v>0</v>
      </c>
      <c r="BI498" s="157">
        <f t="shared" si="18"/>
        <v>0</v>
      </c>
      <c r="BJ498" s="17" t="s">
        <v>88</v>
      </c>
      <c r="BK498" s="157">
        <f t="shared" si="19"/>
        <v>6.41</v>
      </c>
      <c r="BL498" s="17" t="s">
        <v>252</v>
      </c>
      <c r="BM498" s="156" t="s">
        <v>844</v>
      </c>
    </row>
    <row r="499" spans="1:65" s="2" customFormat="1" ht="24.2" customHeight="1">
      <c r="A499" s="30"/>
      <c r="B499" s="144"/>
      <c r="C499" s="179" t="s">
        <v>845</v>
      </c>
      <c r="D499" s="179" t="s">
        <v>203</v>
      </c>
      <c r="E499" s="180" t="s">
        <v>846</v>
      </c>
      <c r="F499" s="181" t="s">
        <v>847</v>
      </c>
      <c r="G499" s="182" t="s">
        <v>218</v>
      </c>
      <c r="H499" s="183">
        <v>0.4</v>
      </c>
      <c r="I499" s="184">
        <v>17.559999999999999</v>
      </c>
      <c r="J499" s="184">
        <f t="shared" si="10"/>
        <v>7.02</v>
      </c>
      <c r="K499" s="185"/>
      <c r="L499" s="186"/>
      <c r="M499" s="187" t="s">
        <v>1</v>
      </c>
      <c r="N499" s="188" t="s">
        <v>44</v>
      </c>
      <c r="O499" s="154">
        <v>0</v>
      </c>
      <c r="P499" s="154">
        <f t="shared" si="11"/>
        <v>0</v>
      </c>
      <c r="Q499" s="154">
        <v>1.14E-3</v>
      </c>
      <c r="R499" s="154">
        <f t="shared" si="12"/>
        <v>4.5600000000000003E-4</v>
      </c>
      <c r="S499" s="154">
        <v>0</v>
      </c>
      <c r="T499" s="155">
        <f t="shared" si="13"/>
        <v>0</v>
      </c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R499" s="156" t="s">
        <v>346</v>
      </c>
      <c r="AT499" s="156" t="s">
        <v>203</v>
      </c>
      <c r="AU499" s="156" t="s">
        <v>88</v>
      </c>
      <c r="AY499" s="17" t="s">
        <v>156</v>
      </c>
      <c r="BE499" s="157">
        <f t="shared" si="14"/>
        <v>0</v>
      </c>
      <c r="BF499" s="157">
        <f t="shared" si="15"/>
        <v>7.02</v>
      </c>
      <c r="BG499" s="157">
        <f t="shared" si="16"/>
        <v>0</v>
      </c>
      <c r="BH499" s="157">
        <f t="shared" si="17"/>
        <v>0</v>
      </c>
      <c r="BI499" s="157">
        <f t="shared" si="18"/>
        <v>0</v>
      </c>
      <c r="BJ499" s="17" t="s">
        <v>88</v>
      </c>
      <c r="BK499" s="157">
        <f t="shared" si="19"/>
        <v>7.02</v>
      </c>
      <c r="BL499" s="17" t="s">
        <v>252</v>
      </c>
      <c r="BM499" s="156" t="s">
        <v>848</v>
      </c>
    </row>
    <row r="500" spans="1:65" s="2" customFormat="1" ht="24.2" customHeight="1">
      <c r="A500" s="30"/>
      <c r="B500" s="144"/>
      <c r="C500" s="145" t="s">
        <v>849</v>
      </c>
      <c r="D500" s="145" t="s">
        <v>158</v>
      </c>
      <c r="E500" s="146" t="s">
        <v>850</v>
      </c>
      <c r="F500" s="147" t="s">
        <v>851</v>
      </c>
      <c r="G500" s="148" t="s">
        <v>292</v>
      </c>
      <c r="H500" s="149">
        <v>2</v>
      </c>
      <c r="I500" s="150">
        <v>8.36</v>
      </c>
      <c r="J500" s="150">
        <f t="shared" si="10"/>
        <v>16.72</v>
      </c>
      <c r="K500" s="151"/>
      <c r="L500" s="31"/>
      <c r="M500" s="152" t="s">
        <v>1</v>
      </c>
      <c r="N500" s="153" t="s">
        <v>44</v>
      </c>
      <c r="O500" s="154">
        <v>0.46184999999999998</v>
      </c>
      <c r="P500" s="154">
        <f t="shared" si="11"/>
        <v>0.92369999999999997</v>
      </c>
      <c r="Q500" s="154">
        <v>2.5999999999999998E-4</v>
      </c>
      <c r="R500" s="154">
        <f t="shared" si="12"/>
        <v>5.1999999999999995E-4</v>
      </c>
      <c r="S500" s="154">
        <v>0</v>
      </c>
      <c r="T500" s="155">
        <f t="shared" si="13"/>
        <v>0</v>
      </c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R500" s="156" t="s">
        <v>252</v>
      </c>
      <c r="AT500" s="156" t="s">
        <v>158</v>
      </c>
      <c r="AU500" s="156" t="s">
        <v>88</v>
      </c>
      <c r="AY500" s="17" t="s">
        <v>156</v>
      </c>
      <c r="BE500" s="157">
        <f t="shared" si="14"/>
        <v>0</v>
      </c>
      <c r="BF500" s="157">
        <f t="shared" si="15"/>
        <v>16.72</v>
      </c>
      <c r="BG500" s="157">
        <f t="shared" si="16"/>
        <v>0</v>
      </c>
      <c r="BH500" s="157">
        <f t="shared" si="17"/>
        <v>0</v>
      </c>
      <c r="BI500" s="157">
        <f t="shared" si="18"/>
        <v>0</v>
      </c>
      <c r="BJ500" s="17" t="s">
        <v>88</v>
      </c>
      <c r="BK500" s="157">
        <f t="shared" si="19"/>
        <v>16.72</v>
      </c>
      <c r="BL500" s="17" t="s">
        <v>252</v>
      </c>
      <c r="BM500" s="156" t="s">
        <v>852</v>
      </c>
    </row>
    <row r="501" spans="1:65" s="2" customFormat="1" ht="24.2" customHeight="1">
      <c r="A501" s="30"/>
      <c r="B501" s="144"/>
      <c r="C501" s="179" t="s">
        <v>853</v>
      </c>
      <c r="D501" s="179" t="s">
        <v>203</v>
      </c>
      <c r="E501" s="180" t="s">
        <v>846</v>
      </c>
      <c r="F501" s="181" t="s">
        <v>847</v>
      </c>
      <c r="G501" s="182" t="s">
        <v>218</v>
      </c>
      <c r="H501" s="183">
        <v>2.4</v>
      </c>
      <c r="I501" s="184">
        <v>17.559999999999999</v>
      </c>
      <c r="J501" s="184">
        <f t="shared" si="10"/>
        <v>42.14</v>
      </c>
      <c r="K501" s="185"/>
      <c r="L501" s="186"/>
      <c r="M501" s="187" t="s">
        <v>1</v>
      </c>
      <c r="N501" s="188" t="s">
        <v>44</v>
      </c>
      <c r="O501" s="154">
        <v>0</v>
      </c>
      <c r="P501" s="154">
        <f t="shared" si="11"/>
        <v>0</v>
      </c>
      <c r="Q501" s="154">
        <v>1.14E-3</v>
      </c>
      <c r="R501" s="154">
        <f t="shared" si="12"/>
        <v>2.7359999999999997E-3</v>
      </c>
      <c r="S501" s="154">
        <v>0</v>
      </c>
      <c r="T501" s="155">
        <f t="shared" si="13"/>
        <v>0</v>
      </c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R501" s="156" t="s">
        <v>346</v>
      </c>
      <c r="AT501" s="156" t="s">
        <v>203</v>
      </c>
      <c r="AU501" s="156" t="s">
        <v>88</v>
      </c>
      <c r="AY501" s="17" t="s">
        <v>156</v>
      </c>
      <c r="BE501" s="157">
        <f t="shared" si="14"/>
        <v>0</v>
      </c>
      <c r="BF501" s="157">
        <f t="shared" si="15"/>
        <v>42.14</v>
      </c>
      <c r="BG501" s="157">
        <f t="shared" si="16"/>
        <v>0</v>
      </c>
      <c r="BH501" s="157">
        <f t="shared" si="17"/>
        <v>0</v>
      </c>
      <c r="BI501" s="157">
        <f t="shared" si="18"/>
        <v>0</v>
      </c>
      <c r="BJ501" s="17" t="s">
        <v>88</v>
      </c>
      <c r="BK501" s="157">
        <f t="shared" si="19"/>
        <v>42.14</v>
      </c>
      <c r="BL501" s="17" t="s">
        <v>252</v>
      </c>
      <c r="BM501" s="156" t="s">
        <v>854</v>
      </c>
    </row>
    <row r="502" spans="1:65" s="14" customFormat="1" ht="11.25">
      <c r="B502" s="165"/>
      <c r="D502" s="159" t="s">
        <v>164</v>
      </c>
      <c r="E502" s="166" t="s">
        <v>1</v>
      </c>
      <c r="F502" s="167" t="s">
        <v>855</v>
      </c>
      <c r="H502" s="168">
        <v>2.4</v>
      </c>
      <c r="L502" s="165"/>
      <c r="M502" s="169"/>
      <c r="N502" s="170"/>
      <c r="O502" s="170"/>
      <c r="P502" s="170"/>
      <c r="Q502" s="170"/>
      <c r="R502" s="170"/>
      <c r="S502" s="170"/>
      <c r="T502" s="171"/>
      <c r="AT502" s="166" t="s">
        <v>164</v>
      </c>
      <c r="AU502" s="166" t="s">
        <v>88</v>
      </c>
      <c r="AV502" s="14" t="s">
        <v>88</v>
      </c>
      <c r="AW502" s="14" t="s">
        <v>34</v>
      </c>
      <c r="AX502" s="14" t="s">
        <v>83</v>
      </c>
      <c r="AY502" s="166" t="s">
        <v>156</v>
      </c>
    </row>
    <row r="503" spans="1:65" s="2" customFormat="1" ht="24.2" customHeight="1">
      <c r="A503" s="30"/>
      <c r="B503" s="144"/>
      <c r="C503" s="145" t="s">
        <v>856</v>
      </c>
      <c r="D503" s="145" t="s">
        <v>158</v>
      </c>
      <c r="E503" s="146" t="s">
        <v>857</v>
      </c>
      <c r="F503" s="147" t="s">
        <v>858</v>
      </c>
      <c r="G503" s="148" t="s">
        <v>292</v>
      </c>
      <c r="H503" s="149">
        <v>3</v>
      </c>
      <c r="I503" s="150">
        <v>11.09</v>
      </c>
      <c r="J503" s="150">
        <f>ROUND(I503*H503,2)</f>
        <v>33.270000000000003</v>
      </c>
      <c r="K503" s="151"/>
      <c r="L503" s="31"/>
      <c r="M503" s="152" t="s">
        <v>1</v>
      </c>
      <c r="N503" s="153" t="s">
        <v>44</v>
      </c>
      <c r="O503" s="154">
        <v>0.62816000000000005</v>
      </c>
      <c r="P503" s="154">
        <f>O503*H503</f>
        <v>1.8844800000000002</v>
      </c>
      <c r="Q503" s="154">
        <v>2.9999999999999997E-4</v>
      </c>
      <c r="R503" s="154">
        <f>Q503*H503</f>
        <v>8.9999999999999998E-4</v>
      </c>
      <c r="S503" s="154">
        <v>0</v>
      </c>
      <c r="T503" s="155">
        <f>S503*H503</f>
        <v>0</v>
      </c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R503" s="156" t="s">
        <v>252</v>
      </c>
      <c r="AT503" s="156" t="s">
        <v>158</v>
      </c>
      <c r="AU503" s="156" t="s">
        <v>88</v>
      </c>
      <c r="AY503" s="17" t="s">
        <v>156</v>
      </c>
      <c r="BE503" s="157">
        <f>IF(N503="základná",J503,0)</f>
        <v>0</v>
      </c>
      <c r="BF503" s="157">
        <f>IF(N503="znížená",J503,0)</f>
        <v>33.270000000000003</v>
      </c>
      <c r="BG503" s="157">
        <f>IF(N503="zákl. prenesená",J503,0)</f>
        <v>0</v>
      </c>
      <c r="BH503" s="157">
        <f>IF(N503="zníž. prenesená",J503,0)</f>
        <v>0</v>
      </c>
      <c r="BI503" s="157">
        <f>IF(N503="nulová",J503,0)</f>
        <v>0</v>
      </c>
      <c r="BJ503" s="17" t="s">
        <v>88</v>
      </c>
      <c r="BK503" s="157">
        <f>ROUND(I503*H503,2)</f>
        <v>33.270000000000003</v>
      </c>
      <c r="BL503" s="17" t="s">
        <v>252</v>
      </c>
      <c r="BM503" s="156" t="s">
        <v>859</v>
      </c>
    </row>
    <row r="504" spans="1:65" s="2" customFormat="1" ht="24.2" customHeight="1">
      <c r="A504" s="30"/>
      <c r="B504" s="144"/>
      <c r="C504" s="179" t="s">
        <v>860</v>
      </c>
      <c r="D504" s="179" t="s">
        <v>203</v>
      </c>
      <c r="E504" s="180" t="s">
        <v>846</v>
      </c>
      <c r="F504" s="181" t="s">
        <v>847</v>
      </c>
      <c r="G504" s="182" t="s">
        <v>218</v>
      </c>
      <c r="H504" s="183">
        <v>5.35</v>
      </c>
      <c r="I504" s="184">
        <v>17.559999999999999</v>
      </c>
      <c r="J504" s="184">
        <f>ROUND(I504*H504,2)</f>
        <v>93.95</v>
      </c>
      <c r="K504" s="185"/>
      <c r="L504" s="186"/>
      <c r="M504" s="187" t="s">
        <v>1</v>
      </c>
      <c r="N504" s="188" t="s">
        <v>44</v>
      </c>
      <c r="O504" s="154">
        <v>0</v>
      </c>
      <c r="P504" s="154">
        <f>O504*H504</f>
        <v>0</v>
      </c>
      <c r="Q504" s="154">
        <v>1.14E-3</v>
      </c>
      <c r="R504" s="154">
        <f>Q504*H504</f>
        <v>6.0989999999999994E-3</v>
      </c>
      <c r="S504" s="154">
        <v>0</v>
      </c>
      <c r="T504" s="155">
        <f>S504*H504</f>
        <v>0</v>
      </c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R504" s="156" t="s">
        <v>346</v>
      </c>
      <c r="AT504" s="156" t="s">
        <v>203</v>
      </c>
      <c r="AU504" s="156" t="s">
        <v>88</v>
      </c>
      <c r="AY504" s="17" t="s">
        <v>156</v>
      </c>
      <c r="BE504" s="157">
        <f>IF(N504="základná",J504,0)</f>
        <v>0</v>
      </c>
      <c r="BF504" s="157">
        <f>IF(N504="znížená",J504,0)</f>
        <v>93.95</v>
      </c>
      <c r="BG504" s="157">
        <f>IF(N504="zákl. prenesená",J504,0)</f>
        <v>0</v>
      </c>
      <c r="BH504" s="157">
        <f>IF(N504="zníž. prenesená",J504,0)</f>
        <v>0</v>
      </c>
      <c r="BI504" s="157">
        <f>IF(N504="nulová",J504,0)</f>
        <v>0</v>
      </c>
      <c r="BJ504" s="17" t="s">
        <v>88</v>
      </c>
      <c r="BK504" s="157">
        <f>ROUND(I504*H504,2)</f>
        <v>93.95</v>
      </c>
      <c r="BL504" s="17" t="s">
        <v>252</v>
      </c>
      <c r="BM504" s="156" t="s">
        <v>861</v>
      </c>
    </row>
    <row r="505" spans="1:65" s="14" customFormat="1" ht="11.25">
      <c r="B505" s="165"/>
      <c r="D505" s="159" t="s">
        <v>164</v>
      </c>
      <c r="E505" s="166" t="s">
        <v>1</v>
      </c>
      <c r="F505" s="167" t="s">
        <v>862</v>
      </c>
      <c r="H505" s="168">
        <v>5.35</v>
      </c>
      <c r="L505" s="165"/>
      <c r="M505" s="169"/>
      <c r="N505" s="170"/>
      <c r="O505" s="170"/>
      <c r="P505" s="170"/>
      <c r="Q505" s="170"/>
      <c r="R505" s="170"/>
      <c r="S505" s="170"/>
      <c r="T505" s="171"/>
      <c r="AT505" s="166" t="s">
        <v>164</v>
      </c>
      <c r="AU505" s="166" t="s">
        <v>88</v>
      </c>
      <c r="AV505" s="14" t="s">
        <v>88</v>
      </c>
      <c r="AW505" s="14" t="s">
        <v>34</v>
      </c>
      <c r="AX505" s="14" t="s">
        <v>83</v>
      </c>
      <c r="AY505" s="166" t="s">
        <v>156</v>
      </c>
    </row>
    <row r="506" spans="1:65" s="2" customFormat="1" ht="21.75" customHeight="1">
      <c r="A506" s="30"/>
      <c r="B506" s="144"/>
      <c r="C506" s="145" t="s">
        <v>863</v>
      </c>
      <c r="D506" s="145" t="s">
        <v>158</v>
      </c>
      <c r="E506" s="146" t="s">
        <v>864</v>
      </c>
      <c r="F506" s="147" t="s">
        <v>865</v>
      </c>
      <c r="G506" s="148" t="s">
        <v>292</v>
      </c>
      <c r="H506" s="149">
        <v>7</v>
      </c>
      <c r="I506" s="150">
        <v>52.23</v>
      </c>
      <c r="J506" s="150">
        <f>ROUND(I506*H506,2)</f>
        <v>365.61</v>
      </c>
      <c r="K506" s="151"/>
      <c r="L506" s="31"/>
      <c r="M506" s="152" t="s">
        <v>1</v>
      </c>
      <c r="N506" s="153" t="s">
        <v>44</v>
      </c>
      <c r="O506" s="154">
        <v>3.0437599999999998</v>
      </c>
      <c r="P506" s="154">
        <f>O506*H506</f>
        <v>21.306319999999999</v>
      </c>
      <c r="Q506" s="154">
        <v>4.4999999999999999E-4</v>
      </c>
      <c r="R506" s="154">
        <f>Q506*H506</f>
        <v>3.15E-3</v>
      </c>
      <c r="S506" s="154">
        <v>0</v>
      </c>
      <c r="T506" s="155">
        <f>S506*H506</f>
        <v>0</v>
      </c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R506" s="156" t="s">
        <v>252</v>
      </c>
      <c r="AT506" s="156" t="s">
        <v>158</v>
      </c>
      <c r="AU506" s="156" t="s">
        <v>88</v>
      </c>
      <c r="AY506" s="17" t="s">
        <v>156</v>
      </c>
      <c r="BE506" s="157">
        <f>IF(N506="základná",J506,0)</f>
        <v>0</v>
      </c>
      <c r="BF506" s="157">
        <f>IF(N506="znížená",J506,0)</f>
        <v>365.61</v>
      </c>
      <c r="BG506" s="157">
        <f>IF(N506="zákl. prenesená",J506,0)</f>
        <v>0</v>
      </c>
      <c r="BH506" s="157">
        <f>IF(N506="zníž. prenesená",J506,0)</f>
        <v>0</v>
      </c>
      <c r="BI506" s="157">
        <f>IF(N506="nulová",J506,0)</f>
        <v>0</v>
      </c>
      <c r="BJ506" s="17" t="s">
        <v>88</v>
      </c>
      <c r="BK506" s="157">
        <f>ROUND(I506*H506,2)</f>
        <v>365.61</v>
      </c>
      <c r="BL506" s="17" t="s">
        <v>252</v>
      </c>
      <c r="BM506" s="156" t="s">
        <v>866</v>
      </c>
    </row>
    <row r="507" spans="1:65" s="2" customFormat="1" ht="44.25" customHeight="1">
      <c r="A507" s="30"/>
      <c r="B507" s="144"/>
      <c r="C507" s="179" t="s">
        <v>867</v>
      </c>
      <c r="D507" s="179" t="s">
        <v>203</v>
      </c>
      <c r="E507" s="180" t="s">
        <v>868</v>
      </c>
      <c r="F507" s="181" t="s">
        <v>869</v>
      </c>
      <c r="G507" s="182" t="s">
        <v>292</v>
      </c>
      <c r="H507" s="183">
        <v>7</v>
      </c>
      <c r="I507" s="184">
        <v>85.83</v>
      </c>
      <c r="J507" s="184">
        <f>ROUND(I507*H507,2)</f>
        <v>600.80999999999995</v>
      </c>
      <c r="K507" s="185"/>
      <c r="L507" s="186"/>
      <c r="M507" s="187" t="s">
        <v>1</v>
      </c>
      <c r="N507" s="188" t="s">
        <v>44</v>
      </c>
      <c r="O507" s="154">
        <v>0</v>
      </c>
      <c r="P507" s="154">
        <f>O507*H507</f>
        <v>0</v>
      </c>
      <c r="Q507" s="154">
        <v>1.4999999999999999E-2</v>
      </c>
      <c r="R507" s="154">
        <f>Q507*H507</f>
        <v>0.105</v>
      </c>
      <c r="S507" s="154">
        <v>0</v>
      </c>
      <c r="T507" s="155">
        <f>S507*H507</f>
        <v>0</v>
      </c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R507" s="156" t="s">
        <v>346</v>
      </c>
      <c r="AT507" s="156" t="s">
        <v>203</v>
      </c>
      <c r="AU507" s="156" t="s">
        <v>88</v>
      </c>
      <c r="AY507" s="17" t="s">
        <v>156</v>
      </c>
      <c r="BE507" s="157">
        <f>IF(N507="základná",J507,0)</f>
        <v>0</v>
      </c>
      <c r="BF507" s="157">
        <f>IF(N507="znížená",J507,0)</f>
        <v>600.80999999999995</v>
      </c>
      <c r="BG507" s="157">
        <f>IF(N507="zákl. prenesená",J507,0)</f>
        <v>0</v>
      </c>
      <c r="BH507" s="157">
        <f>IF(N507="zníž. prenesená",J507,0)</f>
        <v>0</v>
      </c>
      <c r="BI507" s="157">
        <f>IF(N507="nulová",J507,0)</f>
        <v>0</v>
      </c>
      <c r="BJ507" s="17" t="s">
        <v>88</v>
      </c>
      <c r="BK507" s="157">
        <f>ROUND(I507*H507,2)</f>
        <v>600.80999999999995</v>
      </c>
      <c r="BL507" s="17" t="s">
        <v>252</v>
      </c>
      <c r="BM507" s="156" t="s">
        <v>870</v>
      </c>
    </row>
    <row r="508" spans="1:65" s="2" customFormat="1" ht="24.2" customHeight="1">
      <c r="A508" s="30"/>
      <c r="B508" s="144"/>
      <c r="C508" s="145" t="s">
        <v>871</v>
      </c>
      <c r="D508" s="145" t="s">
        <v>158</v>
      </c>
      <c r="E508" s="146" t="s">
        <v>872</v>
      </c>
      <c r="F508" s="147" t="s">
        <v>873</v>
      </c>
      <c r="G508" s="148" t="s">
        <v>206</v>
      </c>
      <c r="H508" s="149">
        <v>1.236</v>
      </c>
      <c r="I508" s="150">
        <v>28.45</v>
      </c>
      <c r="J508" s="150">
        <f>ROUND(I508*H508,2)</f>
        <v>35.159999999999997</v>
      </c>
      <c r="K508" s="151"/>
      <c r="L508" s="31"/>
      <c r="M508" s="152" t="s">
        <v>1</v>
      </c>
      <c r="N508" s="153" t="s">
        <v>44</v>
      </c>
      <c r="O508" s="154">
        <v>2.133</v>
      </c>
      <c r="P508" s="154">
        <f>O508*H508</f>
        <v>2.6363880000000002</v>
      </c>
      <c r="Q508" s="154">
        <v>0</v>
      </c>
      <c r="R508" s="154">
        <f>Q508*H508</f>
        <v>0</v>
      </c>
      <c r="S508" s="154">
        <v>0</v>
      </c>
      <c r="T508" s="155">
        <f>S508*H508</f>
        <v>0</v>
      </c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R508" s="156" t="s">
        <v>252</v>
      </c>
      <c r="AT508" s="156" t="s">
        <v>158</v>
      </c>
      <c r="AU508" s="156" t="s">
        <v>88</v>
      </c>
      <c r="AY508" s="17" t="s">
        <v>156</v>
      </c>
      <c r="BE508" s="157">
        <f>IF(N508="základná",J508,0)</f>
        <v>0</v>
      </c>
      <c r="BF508" s="157">
        <f>IF(N508="znížená",J508,0)</f>
        <v>35.159999999999997</v>
      </c>
      <c r="BG508" s="157">
        <f>IF(N508="zákl. prenesená",J508,0)</f>
        <v>0</v>
      </c>
      <c r="BH508" s="157">
        <f>IF(N508="zníž. prenesená",J508,0)</f>
        <v>0</v>
      </c>
      <c r="BI508" s="157">
        <f>IF(N508="nulová",J508,0)</f>
        <v>0</v>
      </c>
      <c r="BJ508" s="17" t="s">
        <v>88</v>
      </c>
      <c r="BK508" s="157">
        <f>ROUND(I508*H508,2)</f>
        <v>35.159999999999997</v>
      </c>
      <c r="BL508" s="17" t="s">
        <v>252</v>
      </c>
      <c r="BM508" s="156" t="s">
        <v>874</v>
      </c>
    </row>
    <row r="509" spans="1:65" s="12" customFormat="1" ht="22.9" customHeight="1">
      <c r="B509" s="132"/>
      <c r="D509" s="133" t="s">
        <v>77</v>
      </c>
      <c r="E509" s="142" t="s">
        <v>875</v>
      </c>
      <c r="F509" s="142" t="s">
        <v>876</v>
      </c>
      <c r="J509" s="143">
        <f>BK509</f>
        <v>1609.9</v>
      </c>
      <c r="L509" s="132"/>
      <c r="M509" s="136"/>
      <c r="N509" s="137"/>
      <c r="O509" s="137"/>
      <c r="P509" s="138">
        <f>SUM(P510:P513)</f>
        <v>5.2633278000000008</v>
      </c>
      <c r="Q509" s="137"/>
      <c r="R509" s="138">
        <f>SUM(R510:R513)</f>
        <v>0.11730119999999999</v>
      </c>
      <c r="S509" s="137"/>
      <c r="T509" s="139">
        <f>SUM(T510:T513)</f>
        <v>0</v>
      </c>
      <c r="AR509" s="133" t="s">
        <v>88</v>
      </c>
      <c r="AT509" s="140" t="s">
        <v>77</v>
      </c>
      <c r="AU509" s="140" t="s">
        <v>83</v>
      </c>
      <c r="AY509" s="133" t="s">
        <v>156</v>
      </c>
      <c r="BK509" s="141">
        <f>SUM(BK510:BK513)</f>
        <v>1609.9</v>
      </c>
    </row>
    <row r="510" spans="1:65" s="2" customFormat="1" ht="24.2" customHeight="1">
      <c r="A510" s="30"/>
      <c r="B510" s="144"/>
      <c r="C510" s="145" t="s">
        <v>877</v>
      </c>
      <c r="D510" s="145" t="s">
        <v>158</v>
      </c>
      <c r="E510" s="146" t="s">
        <v>878</v>
      </c>
      <c r="F510" s="147" t="s">
        <v>879</v>
      </c>
      <c r="G510" s="148" t="s">
        <v>218</v>
      </c>
      <c r="H510" s="149">
        <v>7.32</v>
      </c>
      <c r="I510" s="150">
        <v>14.34</v>
      </c>
      <c r="J510" s="150">
        <f>ROUND(I510*H510,2)</f>
        <v>104.97</v>
      </c>
      <c r="K510" s="151"/>
      <c r="L510" s="31"/>
      <c r="M510" s="152" t="s">
        <v>1</v>
      </c>
      <c r="N510" s="153" t="s">
        <v>44</v>
      </c>
      <c r="O510" s="154">
        <v>0.66624000000000005</v>
      </c>
      <c r="P510" s="154">
        <f>O510*H510</f>
        <v>4.8768768000000007</v>
      </c>
      <c r="Q510" s="154">
        <v>4.0999999999999999E-4</v>
      </c>
      <c r="R510" s="154">
        <f>Q510*H510</f>
        <v>3.0011999999999999E-3</v>
      </c>
      <c r="S510" s="154">
        <v>0</v>
      </c>
      <c r="T510" s="155">
        <f>S510*H510</f>
        <v>0</v>
      </c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R510" s="156" t="s">
        <v>252</v>
      </c>
      <c r="AT510" s="156" t="s">
        <v>158</v>
      </c>
      <c r="AU510" s="156" t="s">
        <v>88</v>
      </c>
      <c r="AY510" s="17" t="s">
        <v>156</v>
      </c>
      <c r="BE510" s="157">
        <f>IF(N510="základná",J510,0)</f>
        <v>0</v>
      </c>
      <c r="BF510" s="157">
        <f>IF(N510="znížená",J510,0)</f>
        <v>104.97</v>
      </c>
      <c r="BG510" s="157">
        <f>IF(N510="zákl. prenesená",J510,0)</f>
        <v>0</v>
      </c>
      <c r="BH510" s="157">
        <f>IF(N510="zníž. prenesená",J510,0)</f>
        <v>0</v>
      </c>
      <c r="BI510" s="157">
        <f>IF(N510="nulová",J510,0)</f>
        <v>0</v>
      </c>
      <c r="BJ510" s="17" t="s">
        <v>88</v>
      </c>
      <c r="BK510" s="157">
        <f>ROUND(I510*H510,2)</f>
        <v>104.97</v>
      </c>
      <c r="BL510" s="17" t="s">
        <v>252</v>
      </c>
      <c r="BM510" s="156" t="s">
        <v>880</v>
      </c>
    </row>
    <row r="511" spans="1:65" s="14" customFormat="1" ht="11.25">
      <c r="B511" s="165"/>
      <c r="D511" s="159" t="s">
        <v>164</v>
      </c>
      <c r="E511" s="166" t="s">
        <v>1</v>
      </c>
      <c r="F511" s="167" t="s">
        <v>881</v>
      </c>
      <c r="H511" s="168">
        <v>7.32</v>
      </c>
      <c r="L511" s="165"/>
      <c r="M511" s="169"/>
      <c r="N511" s="170"/>
      <c r="O511" s="170"/>
      <c r="P511" s="170"/>
      <c r="Q511" s="170"/>
      <c r="R511" s="170"/>
      <c r="S511" s="170"/>
      <c r="T511" s="171"/>
      <c r="AT511" s="166" t="s">
        <v>164</v>
      </c>
      <c r="AU511" s="166" t="s">
        <v>88</v>
      </c>
      <c r="AV511" s="14" t="s">
        <v>88</v>
      </c>
      <c r="AW511" s="14" t="s">
        <v>34</v>
      </c>
      <c r="AX511" s="14" t="s">
        <v>83</v>
      </c>
      <c r="AY511" s="166" t="s">
        <v>156</v>
      </c>
    </row>
    <row r="512" spans="1:65" s="2" customFormat="1" ht="16.5" customHeight="1">
      <c r="A512" s="30"/>
      <c r="B512" s="144"/>
      <c r="C512" s="179" t="s">
        <v>882</v>
      </c>
      <c r="D512" s="179" t="s">
        <v>203</v>
      </c>
      <c r="E512" s="180" t="s">
        <v>883</v>
      </c>
      <c r="F512" s="181" t="s">
        <v>884</v>
      </c>
      <c r="G512" s="182" t="s">
        <v>292</v>
      </c>
      <c r="H512" s="183">
        <v>1</v>
      </c>
      <c r="I512" s="184">
        <v>1500</v>
      </c>
      <c r="J512" s="184">
        <f>ROUND(I512*H512,2)</f>
        <v>1500</v>
      </c>
      <c r="K512" s="185"/>
      <c r="L512" s="186"/>
      <c r="M512" s="187" t="s">
        <v>1</v>
      </c>
      <c r="N512" s="188" t="s">
        <v>44</v>
      </c>
      <c r="O512" s="154">
        <v>0</v>
      </c>
      <c r="P512" s="154">
        <f>O512*H512</f>
        <v>0</v>
      </c>
      <c r="Q512" s="154">
        <v>0.1143</v>
      </c>
      <c r="R512" s="154">
        <f>Q512*H512</f>
        <v>0.1143</v>
      </c>
      <c r="S512" s="154">
        <v>0</v>
      </c>
      <c r="T512" s="155">
        <f>S512*H512</f>
        <v>0</v>
      </c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R512" s="156" t="s">
        <v>346</v>
      </c>
      <c r="AT512" s="156" t="s">
        <v>203</v>
      </c>
      <c r="AU512" s="156" t="s">
        <v>88</v>
      </c>
      <c r="AY512" s="17" t="s">
        <v>156</v>
      </c>
      <c r="BE512" s="157">
        <f>IF(N512="základná",J512,0)</f>
        <v>0</v>
      </c>
      <c r="BF512" s="157">
        <f>IF(N512="znížená",J512,0)</f>
        <v>1500</v>
      </c>
      <c r="BG512" s="157">
        <f>IF(N512="zákl. prenesená",J512,0)</f>
        <v>0</v>
      </c>
      <c r="BH512" s="157">
        <f>IF(N512="zníž. prenesená",J512,0)</f>
        <v>0</v>
      </c>
      <c r="BI512" s="157">
        <f>IF(N512="nulová",J512,0)</f>
        <v>0</v>
      </c>
      <c r="BJ512" s="17" t="s">
        <v>88</v>
      </c>
      <c r="BK512" s="157">
        <f>ROUND(I512*H512,2)</f>
        <v>1500</v>
      </c>
      <c r="BL512" s="17" t="s">
        <v>252</v>
      </c>
      <c r="BM512" s="156" t="s">
        <v>885</v>
      </c>
    </row>
    <row r="513" spans="1:65" s="2" customFormat="1" ht="24.2" customHeight="1">
      <c r="A513" s="30"/>
      <c r="B513" s="144"/>
      <c r="C513" s="145" t="s">
        <v>886</v>
      </c>
      <c r="D513" s="145" t="s">
        <v>158</v>
      </c>
      <c r="E513" s="146" t="s">
        <v>887</v>
      </c>
      <c r="F513" s="147" t="s">
        <v>888</v>
      </c>
      <c r="G513" s="148" t="s">
        <v>206</v>
      </c>
      <c r="H513" s="149">
        <v>0.11700000000000001</v>
      </c>
      <c r="I513" s="150">
        <v>42.14</v>
      </c>
      <c r="J513" s="150">
        <f>ROUND(I513*H513,2)</f>
        <v>4.93</v>
      </c>
      <c r="K513" s="151"/>
      <c r="L513" s="31"/>
      <c r="M513" s="152" t="s">
        <v>1</v>
      </c>
      <c r="N513" s="153" t="s">
        <v>44</v>
      </c>
      <c r="O513" s="154">
        <v>3.3029999999999999</v>
      </c>
      <c r="P513" s="154">
        <f>O513*H513</f>
        <v>0.38645099999999999</v>
      </c>
      <c r="Q513" s="154">
        <v>0</v>
      </c>
      <c r="R513" s="154">
        <f>Q513*H513</f>
        <v>0</v>
      </c>
      <c r="S513" s="154">
        <v>0</v>
      </c>
      <c r="T513" s="155">
        <f>S513*H513</f>
        <v>0</v>
      </c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R513" s="156" t="s">
        <v>252</v>
      </c>
      <c r="AT513" s="156" t="s">
        <v>158</v>
      </c>
      <c r="AU513" s="156" t="s">
        <v>88</v>
      </c>
      <c r="AY513" s="17" t="s">
        <v>156</v>
      </c>
      <c r="BE513" s="157">
        <f>IF(N513="základná",J513,0)</f>
        <v>0</v>
      </c>
      <c r="BF513" s="157">
        <f>IF(N513="znížená",J513,0)</f>
        <v>4.93</v>
      </c>
      <c r="BG513" s="157">
        <f>IF(N513="zákl. prenesená",J513,0)</f>
        <v>0</v>
      </c>
      <c r="BH513" s="157">
        <f>IF(N513="zníž. prenesená",J513,0)</f>
        <v>0</v>
      </c>
      <c r="BI513" s="157">
        <f>IF(N513="nulová",J513,0)</f>
        <v>0</v>
      </c>
      <c r="BJ513" s="17" t="s">
        <v>88</v>
      </c>
      <c r="BK513" s="157">
        <f>ROUND(I513*H513,2)</f>
        <v>4.93</v>
      </c>
      <c r="BL513" s="17" t="s">
        <v>252</v>
      </c>
      <c r="BM513" s="156" t="s">
        <v>889</v>
      </c>
    </row>
    <row r="514" spans="1:65" s="12" customFormat="1" ht="22.9" customHeight="1">
      <c r="B514" s="132"/>
      <c r="D514" s="133" t="s">
        <v>77</v>
      </c>
      <c r="E514" s="142" t="s">
        <v>890</v>
      </c>
      <c r="F514" s="142" t="s">
        <v>891</v>
      </c>
      <c r="J514" s="143">
        <f>BK514</f>
        <v>1086.8799999999999</v>
      </c>
      <c r="L514" s="132"/>
      <c r="M514" s="136"/>
      <c r="N514" s="137"/>
      <c r="O514" s="137"/>
      <c r="P514" s="138">
        <f>SUM(P515:P529)</f>
        <v>19.711069700000003</v>
      </c>
      <c r="Q514" s="137"/>
      <c r="R514" s="138">
        <f>SUM(R515:R529)</f>
        <v>0.73848889999999989</v>
      </c>
      <c r="S514" s="137"/>
      <c r="T514" s="139">
        <f>SUM(T515:T529)</f>
        <v>0</v>
      </c>
      <c r="AR514" s="133" t="s">
        <v>88</v>
      </c>
      <c r="AT514" s="140" t="s">
        <v>77</v>
      </c>
      <c r="AU514" s="140" t="s">
        <v>83</v>
      </c>
      <c r="AY514" s="133" t="s">
        <v>156</v>
      </c>
      <c r="BK514" s="141">
        <f>SUM(BK515:BK529)</f>
        <v>1086.8799999999999</v>
      </c>
    </row>
    <row r="515" spans="1:65" s="2" customFormat="1" ht="24.2" customHeight="1">
      <c r="A515" s="30"/>
      <c r="B515" s="144"/>
      <c r="C515" s="145" t="s">
        <v>892</v>
      </c>
      <c r="D515" s="145" t="s">
        <v>158</v>
      </c>
      <c r="E515" s="146" t="s">
        <v>893</v>
      </c>
      <c r="F515" s="147" t="s">
        <v>894</v>
      </c>
      <c r="G515" s="148" t="s">
        <v>218</v>
      </c>
      <c r="H515" s="149">
        <v>16.87</v>
      </c>
      <c r="I515" s="150">
        <v>3.74</v>
      </c>
      <c r="J515" s="150">
        <f>ROUND(I515*H515,2)</f>
        <v>63.09</v>
      </c>
      <c r="K515" s="151"/>
      <c r="L515" s="31"/>
      <c r="M515" s="152" t="s">
        <v>1</v>
      </c>
      <c r="N515" s="153" t="s">
        <v>44</v>
      </c>
      <c r="O515" s="154">
        <v>0.23100999999999999</v>
      </c>
      <c r="P515" s="154">
        <f>O515*H515</f>
        <v>3.8971387000000002</v>
      </c>
      <c r="Q515" s="154">
        <v>6.6499999999999997E-3</v>
      </c>
      <c r="R515" s="154">
        <f>Q515*H515</f>
        <v>0.11218550000000001</v>
      </c>
      <c r="S515" s="154">
        <v>0</v>
      </c>
      <c r="T515" s="155">
        <f>S515*H515</f>
        <v>0</v>
      </c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R515" s="156" t="s">
        <v>252</v>
      </c>
      <c r="AT515" s="156" t="s">
        <v>158</v>
      </c>
      <c r="AU515" s="156" t="s">
        <v>88</v>
      </c>
      <c r="AY515" s="17" t="s">
        <v>156</v>
      </c>
      <c r="BE515" s="157">
        <f>IF(N515="základná",J515,0)</f>
        <v>0</v>
      </c>
      <c r="BF515" s="157">
        <f>IF(N515="znížená",J515,0)</f>
        <v>63.09</v>
      </c>
      <c r="BG515" s="157">
        <f>IF(N515="zákl. prenesená",J515,0)</f>
        <v>0</v>
      </c>
      <c r="BH515" s="157">
        <f>IF(N515="zníž. prenesená",J515,0)</f>
        <v>0</v>
      </c>
      <c r="BI515" s="157">
        <f>IF(N515="nulová",J515,0)</f>
        <v>0</v>
      </c>
      <c r="BJ515" s="17" t="s">
        <v>88</v>
      </c>
      <c r="BK515" s="157">
        <f>ROUND(I515*H515,2)</f>
        <v>63.09</v>
      </c>
      <c r="BL515" s="17" t="s">
        <v>252</v>
      </c>
      <c r="BM515" s="156" t="s">
        <v>895</v>
      </c>
    </row>
    <row r="516" spans="1:65" s="13" customFormat="1" ht="11.25">
      <c r="B516" s="158"/>
      <c r="D516" s="159" t="s">
        <v>164</v>
      </c>
      <c r="E516" s="160" t="s">
        <v>1</v>
      </c>
      <c r="F516" s="161" t="s">
        <v>896</v>
      </c>
      <c r="H516" s="160" t="s">
        <v>1</v>
      </c>
      <c r="L516" s="158"/>
      <c r="M516" s="162"/>
      <c r="N516" s="163"/>
      <c r="O516" s="163"/>
      <c r="P516" s="163"/>
      <c r="Q516" s="163"/>
      <c r="R516" s="163"/>
      <c r="S516" s="163"/>
      <c r="T516" s="164"/>
      <c r="AT516" s="160" t="s">
        <v>164</v>
      </c>
      <c r="AU516" s="160" t="s">
        <v>88</v>
      </c>
      <c r="AV516" s="13" t="s">
        <v>83</v>
      </c>
      <c r="AW516" s="13" t="s">
        <v>34</v>
      </c>
      <c r="AX516" s="13" t="s">
        <v>78</v>
      </c>
      <c r="AY516" s="160" t="s">
        <v>156</v>
      </c>
    </row>
    <row r="517" spans="1:65" s="14" customFormat="1" ht="11.25">
      <c r="B517" s="165"/>
      <c r="D517" s="159" t="s">
        <v>164</v>
      </c>
      <c r="E517" s="166" t="s">
        <v>1</v>
      </c>
      <c r="F517" s="167" t="s">
        <v>897</v>
      </c>
      <c r="H517" s="168">
        <v>5</v>
      </c>
      <c r="L517" s="165"/>
      <c r="M517" s="169"/>
      <c r="N517" s="170"/>
      <c r="O517" s="170"/>
      <c r="P517" s="170"/>
      <c r="Q517" s="170"/>
      <c r="R517" s="170"/>
      <c r="S517" s="170"/>
      <c r="T517" s="171"/>
      <c r="AT517" s="166" t="s">
        <v>164</v>
      </c>
      <c r="AU517" s="166" t="s">
        <v>88</v>
      </c>
      <c r="AV517" s="14" t="s">
        <v>88</v>
      </c>
      <c r="AW517" s="14" t="s">
        <v>34</v>
      </c>
      <c r="AX517" s="14" t="s">
        <v>78</v>
      </c>
      <c r="AY517" s="166" t="s">
        <v>156</v>
      </c>
    </row>
    <row r="518" spans="1:65" s="13" customFormat="1" ht="11.25">
      <c r="B518" s="158"/>
      <c r="D518" s="159" t="s">
        <v>164</v>
      </c>
      <c r="E518" s="160" t="s">
        <v>1</v>
      </c>
      <c r="F518" s="161" t="s">
        <v>898</v>
      </c>
      <c r="H518" s="160" t="s">
        <v>1</v>
      </c>
      <c r="L518" s="158"/>
      <c r="M518" s="162"/>
      <c r="N518" s="163"/>
      <c r="O518" s="163"/>
      <c r="P518" s="163"/>
      <c r="Q518" s="163"/>
      <c r="R518" s="163"/>
      <c r="S518" s="163"/>
      <c r="T518" s="164"/>
      <c r="AT518" s="160" t="s">
        <v>164</v>
      </c>
      <c r="AU518" s="160" t="s">
        <v>88</v>
      </c>
      <c r="AV518" s="13" t="s">
        <v>83</v>
      </c>
      <c r="AW518" s="13" t="s">
        <v>34</v>
      </c>
      <c r="AX518" s="13" t="s">
        <v>78</v>
      </c>
      <c r="AY518" s="160" t="s">
        <v>156</v>
      </c>
    </row>
    <row r="519" spans="1:65" s="14" customFormat="1" ht="11.25">
      <c r="B519" s="165"/>
      <c r="D519" s="159" t="s">
        <v>164</v>
      </c>
      <c r="E519" s="166" t="s">
        <v>1</v>
      </c>
      <c r="F519" s="167" t="s">
        <v>899</v>
      </c>
      <c r="H519" s="168">
        <v>3.97</v>
      </c>
      <c r="L519" s="165"/>
      <c r="M519" s="169"/>
      <c r="N519" s="170"/>
      <c r="O519" s="170"/>
      <c r="P519" s="170"/>
      <c r="Q519" s="170"/>
      <c r="R519" s="170"/>
      <c r="S519" s="170"/>
      <c r="T519" s="171"/>
      <c r="AT519" s="166" t="s">
        <v>164</v>
      </c>
      <c r="AU519" s="166" t="s">
        <v>88</v>
      </c>
      <c r="AV519" s="14" t="s">
        <v>88</v>
      </c>
      <c r="AW519" s="14" t="s">
        <v>34</v>
      </c>
      <c r="AX519" s="14" t="s">
        <v>78</v>
      </c>
      <c r="AY519" s="166" t="s">
        <v>156</v>
      </c>
    </row>
    <row r="520" spans="1:65" s="13" customFormat="1" ht="11.25">
      <c r="B520" s="158"/>
      <c r="D520" s="159" t="s">
        <v>164</v>
      </c>
      <c r="E520" s="160" t="s">
        <v>1</v>
      </c>
      <c r="F520" s="161" t="s">
        <v>474</v>
      </c>
      <c r="H520" s="160" t="s">
        <v>1</v>
      </c>
      <c r="L520" s="158"/>
      <c r="M520" s="162"/>
      <c r="N520" s="163"/>
      <c r="O520" s="163"/>
      <c r="P520" s="163"/>
      <c r="Q520" s="163"/>
      <c r="R520" s="163"/>
      <c r="S520" s="163"/>
      <c r="T520" s="164"/>
      <c r="AT520" s="160" t="s">
        <v>164</v>
      </c>
      <c r="AU520" s="160" t="s">
        <v>88</v>
      </c>
      <c r="AV520" s="13" t="s">
        <v>83</v>
      </c>
      <c r="AW520" s="13" t="s">
        <v>34</v>
      </c>
      <c r="AX520" s="13" t="s">
        <v>78</v>
      </c>
      <c r="AY520" s="160" t="s">
        <v>156</v>
      </c>
    </row>
    <row r="521" spans="1:65" s="14" customFormat="1" ht="11.25">
      <c r="B521" s="165"/>
      <c r="D521" s="159" t="s">
        <v>164</v>
      </c>
      <c r="E521" s="166" t="s">
        <v>1</v>
      </c>
      <c r="F521" s="167" t="s">
        <v>900</v>
      </c>
      <c r="H521" s="168">
        <v>7.9</v>
      </c>
      <c r="L521" s="165"/>
      <c r="M521" s="169"/>
      <c r="N521" s="170"/>
      <c r="O521" s="170"/>
      <c r="P521" s="170"/>
      <c r="Q521" s="170"/>
      <c r="R521" s="170"/>
      <c r="S521" s="170"/>
      <c r="T521" s="171"/>
      <c r="AT521" s="166" t="s">
        <v>164</v>
      </c>
      <c r="AU521" s="166" t="s">
        <v>88</v>
      </c>
      <c r="AV521" s="14" t="s">
        <v>88</v>
      </c>
      <c r="AW521" s="14" t="s">
        <v>34</v>
      </c>
      <c r="AX521" s="14" t="s">
        <v>78</v>
      </c>
      <c r="AY521" s="166" t="s">
        <v>156</v>
      </c>
    </row>
    <row r="522" spans="1:65" s="15" customFormat="1" ht="11.25">
      <c r="B522" s="172"/>
      <c r="D522" s="159" t="s">
        <v>164</v>
      </c>
      <c r="E522" s="173" t="s">
        <v>1</v>
      </c>
      <c r="F522" s="174" t="s">
        <v>172</v>
      </c>
      <c r="H522" s="175">
        <v>16.87</v>
      </c>
      <c r="L522" s="172"/>
      <c r="M522" s="176"/>
      <c r="N522" s="177"/>
      <c r="O522" s="177"/>
      <c r="P522" s="177"/>
      <c r="Q522" s="177"/>
      <c r="R522" s="177"/>
      <c r="S522" s="177"/>
      <c r="T522" s="178"/>
      <c r="AT522" s="173" t="s">
        <v>164</v>
      </c>
      <c r="AU522" s="173" t="s">
        <v>88</v>
      </c>
      <c r="AV522" s="15" t="s">
        <v>162</v>
      </c>
      <c r="AW522" s="15" t="s">
        <v>34</v>
      </c>
      <c r="AX522" s="15" t="s">
        <v>83</v>
      </c>
      <c r="AY522" s="173" t="s">
        <v>156</v>
      </c>
    </row>
    <row r="523" spans="1:65" s="2" customFormat="1" ht="16.5" customHeight="1">
      <c r="A523" s="30"/>
      <c r="B523" s="144"/>
      <c r="C523" s="179" t="s">
        <v>901</v>
      </c>
      <c r="D523" s="179" t="s">
        <v>203</v>
      </c>
      <c r="E523" s="180" t="s">
        <v>902</v>
      </c>
      <c r="F523" s="181" t="s">
        <v>903</v>
      </c>
      <c r="G523" s="182" t="s">
        <v>98</v>
      </c>
      <c r="H523" s="183">
        <v>2.581</v>
      </c>
      <c r="I523" s="184">
        <v>19.11</v>
      </c>
      <c r="J523" s="184">
        <f>ROUND(I523*H523,2)</f>
        <v>49.32</v>
      </c>
      <c r="K523" s="185"/>
      <c r="L523" s="186"/>
      <c r="M523" s="187" t="s">
        <v>1</v>
      </c>
      <c r="N523" s="188" t="s">
        <v>44</v>
      </c>
      <c r="O523" s="154">
        <v>0</v>
      </c>
      <c r="P523" s="154">
        <f>O523*H523</f>
        <v>0</v>
      </c>
      <c r="Q523" s="154">
        <v>2.1000000000000001E-2</v>
      </c>
      <c r="R523" s="154">
        <f>Q523*H523</f>
        <v>5.4200999999999999E-2</v>
      </c>
      <c r="S523" s="154">
        <v>0</v>
      </c>
      <c r="T523" s="155">
        <f>S523*H523</f>
        <v>0</v>
      </c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R523" s="156" t="s">
        <v>346</v>
      </c>
      <c r="AT523" s="156" t="s">
        <v>203</v>
      </c>
      <c r="AU523" s="156" t="s">
        <v>88</v>
      </c>
      <c r="AY523" s="17" t="s">
        <v>156</v>
      </c>
      <c r="BE523" s="157">
        <f>IF(N523="základná",J523,0)</f>
        <v>0</v>
      </c>
      <c r="BF523" s="157">
        <f>IF(N523="znížená",J523,0)</f>
        <v>49.32</v>
      </c>
      <c r="BG523" s="157">
        <f>IF(N523="zákl. prenesená",J523,0)</f>
        <v>0</v>
      </c>
      <c r="BH523" s="157">
        <f>IF(N523="zníž. prenesená",J523,0)</f>
        <v>0</v>
      </c>
      <c r="BI523" s="157">
        <f>IF(N523="nulová",J523,0)</f>
        <v>0</v>
      </c>
      <c r="BJ523" s="17" t="s">
        <v>88</v>
      </c>
      <c r="BK523" s="157">
        <f>ROUND(I523*H523,2)</f>
        <v>49.32</v>
      </c>
      <c r="BL523" s="17" t="s">
        <v>252</v>
      </c>
      <c r="BM523" s="156" t="s">
        <v>904</v>
      </c>
    </row>
    <row r="524" spans="1:65" s="14" customFormat="1" ht="11.25">
      <c r="B524" s="165"/>
      <c r="D524" s="159" t="s">
        <v>164</v>
      </c>
      <c r="F524" s="167" t="s">
        <v>905</v>
      </c>
      <c r="H524" s="168">
        <v>2.581</v>
      </c>
      <c r="L524" s="165"/>
      <c r="M524" s="169"/>
      <c r="N524" s="170"/>
      <c r="O524" s="170"/>
      <c r="P524" s="170"/>
      <c r="Q524" s="170"/>
      <c r="R524" s="170"/>
      <c r="S524" s="170"/>
      <c r="T524" s="171"/>
      <c r="AT524" s="166" t="s">
        <v>164</v>
      </c>
      <c r="AU524" s="166" t="s">
        <v>88</v>
      </c>
      <c r="AV524" s="14" t="s">
        <v>88</v>
      </c>
      <c r="AW524" s="14" t="s">
        <v>3</v>
      </c>
      <c r="AX524" s="14" t="s">
        <v>83</v>
      </c>
      <c r="AY524" s="166" t="s">
        <v>156</v>
      </c>
    </row>
    <row r="525" spans="1:65" s="2" customFormat="1" ht="24.2" customHeight="1">
      <c r="A525" s="30"/>
      <c r="B525" s="144"/>
      <c r="C525" s="145" t="s">
        <v>906</v>
      </c>
      <c r="D525" s="145" t="s">
        <v>158</v>
      </c>
      <c r="E525" s="146" t="s">
        <v>907</v>
      </c>
      <c r="F525" s="147" t="s">
        <v>908</v>
      </c>
      <c r="G525" s="148" t="s">
        <v>98</v>
      </c>
      <c r="H525" s="149">
        <v>20.75</v>
      </c>
      <c r="I525" s="150">
        <v>19</v>
      </c>
      <c r="J525" s="150">
        <f>ROUND(I525*H525,2)</f>
        <v>394.25</v>
      </c>
      <c r="K525" s="151"/>
      <c r="L525" s="31"/>
      <c r="M525" s="152" t="s">
        <v>1</v>
      </c>
      <c r="N525" s="153" t="s">
        <v>44</v>
      </c>
      <c r="O525" s="154">
        <v>0.70513999999999999</v>
      </c>
      <c r="P525" s="154">
        <f>O525*H525</f>
        <v>14.631655</v>
      </c>
      <c r="Q525" s="154">
        <v>4.0499999999999998E-3</v>
      </c>
      <c r="R525" s="154">
        <f>Q525*H525</f>
        <v>8.4037500000000001E-2</v>
      </c>
      <c r="S525" s="154">
        <v>0</v>
      </c>
      <c r="T525" s="155">
        <f>S525*H525</f>
        <v>0</v>
      </c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R525" s="156" t="s">
        <v>252</v>
      </c>
      <c r="AT525" s="156" t="s">
        <v>158</v>
      </c>
      <c r="AU525" s="156" t="s">
        <v>88</v>
      </c>
      <c r="AY525" s="17" t="s">
        <v>156</v>
      </c>
      <c r="BE525" s="157">
        <f>IF(N525="základná",J525,0)</f>
        <v>0</v>
      </c>
      <c r="BF525" s="157">
        <f>IF(N525="znížená",J525,0)</f>
        <v>394.25</v>
      </c>
      <c r="BG525" s="157">
        <f>IF(N525="zákl. prenesená",J525,0)</f>
        <v>0</v>
      </c>
      <c r="BH525" s="157">
        <f>IF(N525="zníž. prenesená",J525,0)</f>
        <v>0</v>
      </c>
      <c r="BI525" s="157">
        <f>IF(N525="nulová",J525,0)</f>
        <v>0</v>
      </c>
      <c r="BJ525" s="17" t="s">
        <v>88</v>
      </c>
      <c r="BK525" s="157">
        <f>ROUND(I525*H525,2)</f>
        <v>394.25</v>
      </c>
      <c r="BL525" s="17" t="s">
        <v>252</v>
      </c>
      <c r="BM525" s="156" t="s">
        <v>909</v>
      </c>
    </row>
    <row r="526" spans="1:65" s="14" customFormat="1" ht="11.25">
      <c r="B526" s="165"/>
      <c r="D526" s="159" t="s">
        <v>164</v>
      </c>
      <c r="E526" s="166" t="s">
        <v>1</v>
      </c>
      <c r="F526" s="167" t="s">
        <v>910</v>
      </c>
      <c r="H526" s="168">
        <v>20.75</v>
      </c>
      <c r="L526" s="165"/>
      <c r="M526" s="169"/>
      <c r="N526" s="170"/>
      <c r="O526" s="170"/>
      <c r="P526" s="170"/>
      <c r="Q526" s="170"/>
      <c r="R526" s="170"/>
      <c r="S526" s="170"/>
      <c r="T526" s="171"/>
      <c r="AT526" s="166" t="s">
        <v>164</v>
      </c>
      <c r="AU526" s="166" t="s">
        <v>88</v>
      </c>
      <c r="AV526" s="14" t="s">
        <v>88</v>
      </c>
      <c r="AW526" s="14" t="s">
        <v>34</v>
      </c>
      <c r="AX526" s="14" t="s">
        <v>83</v>
      </c>
      <c r="AY526" s="166" t="s">
        <v>156</v>
      </c>
    </row>
    <row r="527" spans="1:65" s="2" customFormat="1" ht="16.5" customHeight="1">
      <c r="A527" s="30"/>
      <c r="B527" s="144"/>
      <c r="C527" s="179" t="s">
        <v>911</v>
      </c>
      <c r="D527" s="179" t="s">
        <v>203</v>
      </c>
      <c r="E527" s="180" t="s">
        <v>912</v>
      </c>
      <c r="F527" s="181" t="s">
        <v>913</v>
      </c>
      <c r="G527" s="182" t="s">
        <v>98</v>
      </c>
      <c r="H527" s="183">
        <v>21.164999999999999</v>
      </c>
      <c r="I527" s="184">
        <v>26.7</v>
      </c>
      <c r="J527" s="184">
        <f>ROUND(I527*H527,2)</f>
        <v>565.11</v>
      </c>
      <c r="K527" s="185"/>
      <c r="L527" s="186"/>
      <c r="M527" s="187" t="s">
        <v>1</v>
      </c>
      <c r="N527" s="188" t="s">
        <v>44</v>
      </c>
      <c r="O527" s="154">
        <v>0</v>
      </c>
      <c r="P527" s="154">
        <f>O527*H527</f>
        <v>0</v>
      </c>
      <c r="Q527" s="154">
        <v>2.3060000000000001E-2</v>
      </c>
      <c r="R527" s="154">
        <f>Q527*H527</f>
        <v>0.48806489999999997</v>
      </c>
      <c r="S527" s="154">
        <v>0</v>
      </c>
      <c r="T527" s="155">
        <f>S527*H527</f>
        <v>0</v>
      </c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R527" s="156" t="s">
        <v>346</v>
      </c>
      <c r="AT527" s="156" t="s">
        <v>203</v>
      </c>
      <c r="AU527" s="156" t="s">
        <v>88</v>
      </c>
      <c r="AY527" s="17" t="s">
        <v>156</v>
      </c>
      <c r="BE527" s="157">
        <f>IF(N527="základná",J527,0)</f>
        <v>0</v>
      </c>
      <c r="BF527" s="157">
        <f>IF(N527="znížená",J527,0)</f>
        <v>565.11</v>
      </c>
      <c r="BG527" s="157">
        <f>IF(N527="zákl. prenesená",J527,0)</f>
        <v>0</v>
      </c>
      <c r="BH527" s="157">
        <f>IF(N527="zníž. prenesená",J527,0)</f>
        <v>0</v>
      </c>
      <c r="BI527" s="157">
        <f>IF(N527="nulová",J527,0)</f>
        <v>0</v>
      </c>
      <c r="BJ527" s="17" t="s">
        <v>88</v>
      </c>
      <c r="BK527" s="157">
        <f>ROUND(I527*H527,2)</f>
        <v>565.11</v>
      </c>
      <c r="BL527" s="17" t="s">
        <v>252</v>
      </c>
      <c r="BM527" s="156" t="s">
        <v>914</v>
      </c>
    </row>
    <row r="528" spans="1:65" s="14" customFormat="1" ht="11.25">
      <c r="B528" s="165"/>
      <c r="D528" s="159" t="s">
        <v>164</v>
      </c>
      <c r="F528" s="167" t="s">
        <v>915</v>
      </c>
      <c r="H528" s="168">
        <v>21.164999999999999</v>
      </c>
      <c r="L528" s="165"/>
      <c r="M528" s="169"/>
      <c r="N528" s="170"/>
      <c r="O528" s="170"/>
      <c r="P528" s="170"/>
      <c r="Q528" s="170"/>
      <c r="R528" s="170"/>
      <c r="S528" s="170"/>
      <c r="T528" s="171"/>
      <c r="AT528" s="166" t="s">
        <v>164</v>
      </c>
      <c r="AU528" s="166" t="s">
        <v>88</v>
      </c>
      <c r="AV528" s="14" t="s">
        <v>88</v>
      </c>
      <c r="AW528" s="14" t="s">
        <v>3</v>
      </c>
      <c r="AX528" s="14" t="s">
        <v>83</v>
      </c>
      <c r="AY528" s="166" t="s">
        <v>156</v>
      </c>
    </row>
    <row r="529" spans="1:65" s="2" customFormat="1" ht="24.2" customHeight="1">
      <c r="A529" s="30"/>
      <c r="B529" s="144"/>
      <c r="C529" s="145" t="s">
        <v>916</v>
      </c>
      <c r="D529" s="145" t="s">
        <v>158</v>
      </c>
      <c r="E529" s="146" t="s">
        <v>917</v>
      </c>
      <c r="F529" s="147" t="s">
        <v>918</v>
      </c>
      <c r="G529" s="148" t="s">
        <v>206</v>
      </c>
      <c r="H529" s="149">
        <v>0.73799999999999999</v>
      </c>
      <c r="I529" s="150">
        <v>20.48</v>
      </c>
      <c r="J529" s="150">
        <f>ROUND(I529*H529,2)</f>
        <v>15.11</v>
      </c>
      <c r="K529" s="151"/>
      <c r="L529" s="31"/>
      <c r="M529" s="152" t="s">
        <v>1</v>
      </c>
      <c r="N529" s="153" t="s">
        <v>44</v>
      </c>
      <c r="O529" s="154">
        <v>1.6020000000000001</v>
      </c>
      <c r="P529" s="154">
        <f>O529*H529</f>
        <v>1.1822760000000001</v>
      </c>
      <c r="Q529" s="154">
        <v>0</v>
      </c>
      <c r="R529" s="154">
        <f>Q529*H529</f>
        <v>0</v>
      </c>
      <c r="S529" s="154">
        <v>0</v>
      </c>
      <c r="T529" s="155">
        <f>S529*H529</f>
        <v>0</v>
      </c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R529" s="156" t="s">
        <v>252</v>
      </c>
      <c r="AT529" s="156" t="s">
        <v>158</v>
      </c>
      <c r="AU529" s="156" t="s">
        <v>88</v>
      </c>
      <c r="AY529" s="17" t="s">
        <v>156</v>
      </c>
      <c r="BE529" s="157">
        <f>IF(N529="základná",J529,0)</f>
        <v>0</v>
      </c>
      <c r="BF529" s="157">
        <f>IF(N529="znížená",J529,0)</f>
        <v>15.11</v>
      </c>
      <c r="BG529" s="157">
        <f>IF(N529="zákl. prenesená",J529,0)</f>
        <v>0</v>
      </c>
      <c r="BH529" s="157">
        <f>IF(N529="zníž. prenesená",J529,0)</f>
        <v>0</v>
      </c>
      <c r="BI529" s="157">
        <f>IF(N529="nulová",J529,0)</f>
        <v>0</v>
      </c>
      <c r="BJ529" s="17" t="s">
        <v>88</v>
      </c>
      <c r="BK529" s="157">
        <f>ROUND(I529*H529,2)</f>
        <v>15.11</v>
      </c>
      <c r="BL529" s="17" t="s">
        <v>252</v>
      </c>
      <c r="BM529" s="156" t="s">
        <v>919</v>
      </c>
    </row>
    <row r="530" spans="1:65" s="12" customFormat="1" ht="22.9" customHeight="1">
      <c r="B530" s="132"/>
      <c r="D530" s="133" t="s">
        <v>77</v>
      </c>
      <c r="E530" s="142" t="s">
        <v>920</v>
      </c>
      <c r="F530" s="142" t="s">
        <v>921</v>
      </c>
      <c r="J530" s="143">
        <f>BK530</f>
        <v>2533.98</v>
      </c>
      <c r="L530" s="132"/>
      <c r="M530" s="136"/>
      <c r="N530" s="137"/>
      <c r="O530" s="137"/>
      <c r="P530" s="138">
        <f>SUM(P531:P555)</f>
        <v>64.508911500000011</v>
      </c>
      <c r="Q530" s="137"/>
      <c r="R530" s="138">
        <f>SUM(R531:R555)</f>
        <v>0.65997366000000002</v>
      </c>
      <c r="S530" s="137"/>
      <c r="T530" s="139">
        <f>SUM(T531:T555)</f>
        <v>0</v>
      </c>
      <c r="AR530" s="133" t="s">
        <v>88</v>
      </c>
      <c r="AT530" s="140" t="s">
        <v>77</v>
      </c>
      <c r="AU530" s="140" t="s">
        <v>83</v>
      </c>
      <c r="AY530" s="133" t="s">
        <v>156</v>
      </c>
      <c r="BK530" s="141">
        <f>SUM(BK531:BK555)</f>
        <v>2533.98</v>
      </c>
    </row>
    <row r="531" spans="1:65" s="2" customFormat="1" ht="24.2" customHeight="1">
      <c r="A531" s="30"/>
      <c r="B531" s="144"/>
      <c r="C531" s="145" t="s">
        <v>922</v>
      </c>
      <c r="D531" s="145" t="s">
        <v>158</v>
      </c>
      <c r="E531" s="146" t="s">
        <v>923</v>
      </c>
      <c r="F531" s="147" t="s">
        <v>924</v>
      </c>
      <c r="G531" s="148" t="s">
        <v>218</v>
      </c>
      <c r="H531" s="149">
        <v>86.57</v>
      </c>
      <c r="I531" s="150">
        <v>2.6</v>
      </c>
      <c r="J531" s="150">
        <f>ROUND(I531*H531,2)</f>
        <v>225.08</v>
      </c>
      <c r="K531" s="151"/>
      <c r="L531" s="31"/>
      <c r="M531" s="152" t="s">
        <v>1</v>
      </c>
      <c r="N531" s="153" t="s">
        <v>44</v>
      </c>
      <c r="O531" s="154">
        <v>0.17011000000000001</v>
      </c>
      <c r="P531" s="154">
        <f>O531*H531</f>
        <v>14.726422700000001</v>
      </c>
      <c r="Q531" s="154">
        <v>1.0000000000000001E-5</v>
      </c>
      <c r="R531" s="154">
        <f>Q531*H531</f>
        <v>8.6569999999999995E-4</v>
      </c>
      <c r="S531" s="154">
        <v>0</v>
      </c>
      <c r="T531" s="155">
        <f>S531*H531</f>
        <v>0</v>
      </c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R531" s="156" t="s">
        <v>252</v>
      </c>
      <c r="AT531" s="156" t="s">
        <v>158</v>
      </c>
      <c r="AU531" s="156" t="s">
        <v>88</v>
      </c>
      <c r="AY531" s="17" t="s">
        <v>156</v>
      </c>
      <c r="BE531" s="157">
        <f>IF(N531="základná",J531,0)</f>
        <v>0</v>
      </c>
      <c r="BF531" s="157">
        <f>IF(N531="znížená",J531,0)</f>
        <v>225.08</v>
      </c>
      <c r="BG531" s="157">
        <f>IF(N531="zákl. prenesená",J531,0)</f>
        <v>0</v>
      </c>
      <c r="BH531" s="157">
        <f>IF(N531="zníž. prenesená",J531,0)</f>
        <v>0</v>
      </c>
      <c r="BI531" s="157">
        <f>IF(N531="nulová",J531,0)</f>
        <v>0</v>
      </c>
      <c r="BJ531" s="17" t="s">
        <v>88</v>
      </c>
      <c r="BK531" s="157">
        <f>ROUND(I531*H531,2)</f>
        <v>225.08</v>
      </c>
      <c r="BL531" s="17" t="s">
        <v>252</v>
      </c>
      <c r="BM531" s="156" t="s">
        <v>925</v>
      </c>
    </row>
    <row r="532" spans="1:65" s="13" customFormat="1" ht="11.25">
      <c r="B532" s="158"/>
      <c r="D532" s="159" t="s">
        <v>164</v>
      </c>
      <c r="E532" s="160" t="s">
        <v>1</v>
      </c>
      <c r="F532" s="161" t="s">
        <v>469</v>
      </c>
      <c r="H532" s="160" t="s">
        <v>1</v>
      </c>
      <c r="L532" s="158"/>
      <c r="M532" s="162"/>
      <c r="N532" s="163"/>
      <c r="O532" s="163"/>
      <c r="P532" s="163"/>
      <c r="Q532" s="163"/>
      <c r="R532" s="163"/>
      <c r="S532" s="163"/>
      <c r="T532" s="164"/>
      <c r="AT532" s="160" t="s">
        <v>164</v>
      </c>
      <c r="AU532" s="160" t="s">
        <v>88</v>
      </c>
      <c r="AV532" s="13" t="s">
        <v>83</v>
      </c>
      <c r="AW532" s="13" t="s">
        <v>34</v>
      </c>
      <c r="AX532" s="13" t="s">
        <v>78</v>
      </c>
      <c r="AY532" s="160" t="s">
        <v>156</v>
      </c>
    </row>
    <row r="533" spans="1:65" s="14" customFormat="1" ht="22.5">
      <c r="B533" s="165"/>
      <c r="D533" s="159" t="s">
        <v>164</v>
      </c>
      <c r="E533" s="166" t="s">
        <v>1</v>
      </c>
      <c r="F533" s="167" t="s">
        <v>470</v>
      </c>
      <c r="H533" s="168">
        <v>34.369999999999997</v>
      </c>
      <c r="L533" s="165"/>
      <c r="M533" s="169"/>
      <c r="N533" s="170"/>
      <c r="O533" s="170"/>
      <c r="P533" s="170"/>
      <c r="Q533" s="170"/>
      <c r="R533" s="170"/>
      <c r="S533" s="170"/>
      <c r="T533" s="171"/>
      <c r="AT533" s="166" t="s">
        <v>164</v>
      </c>
      <c r="AU533" s="166" t="s">
        <v>88</v>
      </c>
      <c r="AV533" s="14" t="s">
        <v>88</v>
      </c>
      <c r="AW533" s="14" t="s">
        <v>34</v>
      </c>
      <c r="AX533" s="14" t="s">
        <v>78</v>
      </c>
      <c r="AY533" s="166" t="s">
        <v>156</v>
      </c>
    </row>
    <row r="534" spans="1:65" s="13" customFormat="1" ht="11.25">
      <c r="B534" s="158"/>
      <c r="D534" s="159" t="s">
        <v>164</v>
      </c>
      <c r="E534" s="160" t="s">
        <v>1</v>
      </c>
      <c r="F534" s="161" t="s">
        <v>471</v>
      </c>
      <c r="H534" s="160" t="s">
        <v>1</v>
      </c>
      <c r="L534" s="158"/>
      <c r="M534" s="162"/>
      <c r="N534" s="163"/>
      <c r="O534" s="163"/>
      <c r="P534" s="163"/>
      <c r="Q534" s="163"/>
      <c r="R534" s="163"/>
      <c r="S534" s="163"/>
      <c r="T534" s="164"/>
      <c r="AT534" s="160" t="s">
        <v>164</v>
      </c>
      <c r="AU534" s="160" t="s">
        <v>88</v>
      </c>
      <c r="AV534" s="13" t="s">
        <v>83</v>
      </c>
      <c r="AW534" s="13" t="s">
        <v>34</v>
      </c>
      <c r="AX534" s="13" t="s">
        <v>78</v>
      </c>
      <c r="AY534" s="160" t="s">
        <v>156</v>
      </c>
    </row>
    <row r="535" spans="1:65" s="14" customFormat="1" ht="11.25">
      <c r="B535" s="165"/>
      <c r="D535" s="159" t="s">
        <v>164</v>
      </c>
      <c r="E535" s="166" t="s">
        <v>1</v>
      </c>
      <c r="F535" s="167" t="s">
        <v>472</v>
      </c>
      <c r="H535" s="168">
        <v>11.55</v>
      </c>
      <c r="L535" s="165"/>
      <c r="M535" s="169"/>
      <c r="N535" s="170"/>
      <c r="O535" s="170"/>
      <c r="P535" s="170"/>
      <c r="Q535" s="170"/>
      <c r="R535" s="170"/>
      <c r="S535" s="170"/>
      <c r="T535" s="171"/>
      <c r="AT535" s="166" t="s">
        <v>164</v>
      </c>
      <c r="AU535" s="166" t="s">
        <v>88</v>
      </c>
      <c r="AV535" s="14" t="s">
        <v>88</v>
      </c>
      <c r="AW535" s="14" t="s">
        <v>34</v>
      </c>
      <c r="AX535" s="14" t="s">
        <v>78</v>
      </c>
      <c r="AY535" s="166" t="s">
        <v>156</v>
      </c>
    </row>
    <row r="536" spans="1:65" s="14" customFormat="1" ht="11.25">
      <c r="B536" s="165"/>
      <c r="D536" s="159" t="s">
        <v>164</v>
      </c>
      <c r="E536" s="166" t="s">
        <v>1</v>
      </c>
      <c r="F536" s="167" t="s">
        <v>473</v>
      </c>
      <c r="H536" s="168">
        <v>11.6</v>
      </c>
      <c r="L536" s="165"/>
      <c r="M536" s="169"/>
      <c r="N536" s="170"/>
      <c r="O536" s="170"/>
      <c r="P536" s="170"/>
      <c r="Q536" s="170"/>
      <c r="R536" s="170"/>
      <c r="S536" s="170"/>
      <c r="T536" s="171"/>
      <c r="AT536" s="166" t="s">
        <v>164</v>
      </c>
      <c r="AU536" s="166" t="s">
        <v>88</v>
      </c>
      <c r="AV536" s="14" t="s">
        <v>88</v>
      </c>
      <c r="AW536" s="14" t="s">
        <v>34</v>
      </c>
      <c r="AX536" s="14" t="s">
        <v>78</v>
      </c>
      <c r="AY536" s="166" t="s">
        <v>156</v>
      </c>
    </row>
    <row r="537" spans="1:65" s="13" customFormat="1" ht="11.25">
      <c r="B537" s="158"/>
      <c r="D537" s="159" t="s">
        <v>164</v>
      </c>
      <c r="E537" s="160" t="s">
        <v>1</v>
      </c>
      <c r="F537" s="161" t="s">
        <v>478</v>
      </c>
      <c r="H537" s="160" t="s">
        <v>1</v>
      </c>
      <c r="L537" s="158"/>
      <c r="M537" s="162"/>
      <c r="N537" s="163"/>
      <c r="O537" s="163"/>
      <c r="P537" s="163"/>
      <c r="Q537" s="163"/>
      <c r="R537" s="163"/>
      <c r="S537" s="163"/>
      <c r="T537" s="164"/>
      <c r="AT537" s="160" t="s">
        <v>164</v>
      </c>
      <c r="AU537" s="160" t="s">
        <v>88</v>
      </c>
      <c r="AV537" s="13" t="s">
        <v>83</v>
      </c>
      <c r="AW537" s="13" t="s">
        <v>34</v>
      </c>
      <c r="AX537" s="13" t="s">
        <v>78</v>
      </c>
      <c r="AY537" s="160" t="s">
        <v>156</v>
      </c>
    </row>
    <row r="538" spans="1:65" s="14" customFormat="1" ht="22.5">
      <c r="B538" s="165"/>
      <c r="D538" s="159" t="s">
        <v>164</v>
      </c>
      <c r="E538" s="166" t="s">
        <v>1</v>
      </c>
      <c r="F538" s="167" t="s">
        <v>479</v>
      </c>
      <c r="H538" s="168">
        <v>15.9</v>
      </c>
      <c r="L538" s="165"/>
      <c r="M538" s="169"/>
      <c r="N538" s="170"/>
      <c r="O538" s="170"/>
      <c r="P538" s="170"/>
      <c r="Q538" s="170"/>
      <c r="R538" s="170"/>
      <c r="S538" s="170"/>
      <c r="T538" s="171"/>
      <c r="AT538" s="166" t="s">
        <v>164</v>
      </c>
      <c r="AU538" s="166" t="s">
        <v>88</v>
      </c>
      <c r="AV538" s="14" t="s">
        <v>88</v>
      </c>
      <c r="AW538" s="14" t="s">
        <v>34</v>
      </c>
      <c r="AX538" s="14" t="s">
        <v>78</v>
      </c>
      <c r="AY538" s="166" t="s">
        <v>156</v>
      </c>
    </row>
    <row r="539" spans="1:65" s="13" customFormat="1" ht="11.25">
      <c r="B539" s="158"/>
      <c r="D539" s="159" t="s">
        <v>164</v>
      </c>
      <c r="E539" s="160" t="s">
        <v>1</v>
      </c>
      <c r="F539" s="161" t="s">
        <v>480</v>
      </c>
      <c r="H539" s="160" t="s">
        <v>1</v>
      </c>
      <c r="L539" s="158"/>
      <c r="M539" s="162"/>
      <c r="N539" s="163"/>
      <c r="O539" s="163"/>
      <c r="P539" s="163"/>
      <c r="Q539" s="163"/>
      <c r="R539" s="163"/>
      <c r="S539" s="163"/>
      <c r="T539" s="164"/>
      <c r="AT539" s="160" t="s">
        <v>164</v>
      </c>
      <c r="AU539" s="160" t="s">
        <v>88</v>
      </c>
      <c r="AV539" s="13" t="s">
        <v>83</v>
      </c>
      <c r="AW539" s="13" t="s">
        <v>34</v>
      </c>
      <c r="AX539" s="13" t="s">
        <v>78</v>
      </c>
      <c r="AY539" s="160" t="s">
        <v>156</v>
      </c>
    </row>
    <row r="540" spans="1:65" s="14" customFormat="1" ht="11.25">
      <c r="B540" s="165"/>
      <c r="D540" s="159" t="s">
        <v>164</v>
      </c>
      <c r="E540" s="166" t="s">
        <v>1</v>
      </c>
      <c r="F540" s="167" t="s">
        <v>481</v>
      </c>
      <c r="H540" s="168">
        <v>13.15</v>
      </c>
      <c r="L540" s="165"/>
      <c r="M540" s="169"/>
      <c r="N540" s="170"/>
      <c r="O540" s="170"/>
      <c r="P540" s="170"/>
      <c r="Q540" s="170"/>
      <c r="R540" s="170"/>
      <c r="S540" s="170"/>
      <c r="T540" s="171"/>
      <c r="AT540" s="166" t="s">
        <v>164</v>
      </c>
      <c r="AU540" s="166" t="s">
        <v>88</v>
      </c>
      <c r="AV540" s="14" t="s">
        <v>88</v>
      </c>
      <c r="AW540" s="14" t="s">
        <v>34</v>
      </c>
      <c r="AX540" s="14" t="s">
        <v>78</v>
      </c>
      <c r="AY540" s="166" t="s">
        <v>156</v>
      </c>
    </row>
    <row r="541" spans="1:65" s="15" customFormat="1" ht="11.25">
      <c r="B541" s="172"/>
      <c r="D541" s="159" t="s">
        <v>164</v>
      </c>
      <c r="E541" s="173" t="s">
        <v>1</v>
      </c>
      <c r="F541" s="174" t="s">
        <v>172</v>
      </c>
      <c r="H541" s="175">
        <v>86.57</v>
      </c>
      <c r="L541" s="172"/>
      <c r="M541" s="176"/>
      <c r="N541" s="177"/>
      <c r="O541" s="177"/>
      <c r="P541" s="177"/>
      <c r="Q541" s="177"/>
      <c r="R541" s="177"/>
      <c r="S541" s="177"/>
      <c r="T541" s="178"/>
      <c r="AT541" s="173" t="s">
        <v>164</v>
      </c>
      <c r="AU541" s="173" t="s">
        <v>88</v>
      </c>
      <c r="AV541" s="15" t="s">
        <v>162</v>
      </c>
      <c r="AW541" s="15" t="s">
        <v>34</v>
      </c>
      <c r="AX541" s="15" t="s">
        <v>83</v>
      </c>
      <c r="AY541" s="173" t="s">
        <v>156</v>
      </c>
    </row>
    <row r="542" spans="1:65" s="2" customFormat="1" ht="16.5" customHeight="1">
      <c r="A542" s="30"/>
      <c r="B542" s="144"/>
      <c r="C542" s="179" t="s">
        <v>926</v>
      </c>
      <c r="D542" s="179" t="s">
        <v>203</v>
      </c>
      <c r="E542" s="180" t="s">
        <v>927</v>
      </c>
      <c r="F542" s="181" t="s">
        <v>928</v>
      </c>
      <c r="G542" s="182" t="s">
        <v>218</v>
      </c>
      <c r="H542" s="183">
        <v>87.436000000000007</v>
      </c>
      <c r="I542" s="184">
        <v>2.46</v>
      </c>
      <c r="J542" s="184">
        <f>ROUND(I542*H542,2)</f>
        <v>215.09</v>
      </c>
      <c r="K542" s="185"/>
      <c r="L542" s="186"/>
      <c r="M542" s="187" t="s">
        <v>1</v>
      </c>
      <c r="N542" s="188" t="s">
        <v>44</v>
      </c>
      <c r="O542" s="154">
        <v>0</v>
      </c>
      <c r="P542" s="154">
        <f>O542*H542</f>
        <v>0</v>
      </c>
      <c r="Q542" s="154">
        <v>5.0000000000000001E-4</v>
      </c>
      <c r="R542" s="154">
        <f>Q542*H542</f>
        <v>4.3718000000000007E-2</v>
      </c>
      <c r="S542" s="154">
        <v>0</v>
      </c>
      <c r="T542" s="155">
        <f>S542*H542</f>
        <v>0</v>
      </c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R542" s="156" t="s">
        <v>346</v>
      </c>
      <c r="AT542" s="156" t="s">
        <v>203</v>
      </c>
      <c r="AU542" s="156" t="s">
        <v>88</v>
      </c>
      <c r="AY542" s="17" t="s">
        <v>156</v>
      </c>
      <c r="BE542" s="157">
        <f>IF(N542="základná",J542,0)</f>
        <v>0</v>
      </c>
      <c r="BF542" s="157">
        <f>IF(N542="znížená",J542,0)</f>
        <v>215.09</v>
      </c>
      <c r="BG542" s="157">
        <f>IF(N542="zákl. prenesená",J542,0)</f>
        <v>0</v>
      </c>
      <c r="BH542" s="157">
        <f>IF(N542="zníž. prenesená",J542,0)</f>
        <v>0</v>
      </c>
      <c r="BI542" s="157">
        <f>IF(N542="nulová",J542,0)</f>
        <v>0</v>
      </c>
      <c r="BJ542" s="17" t="s">
        <v>88</v>
      </c>
      <c r="BK542" s="157">
        <f>ROUND(I542*H542,2)</f>
        <v>215.09</v>
      </c>
      <c r="BL542" s="17" t="s">
        <v>252</v>
      </c>
      <c r="BM542" s="156" t="s">
        <v>929</v>
      </c>
    </row>
    <row r="543" spans="1:65" s="14" customFormat="1" ht="11.25">
      <c r="B543" s="165"/>
      <c r="D543" s="159" t="s">
        <v>164</v>
      </c>
      <c r="F543" s="167" t="s">
        <v>930</v>
      </c>
      <c r="H543" s="168">
        <v>87.436000000000007</v>
      </c>
      <c r="L543" s="165"/>
      <c r="M543" s="169"/>
      <c r="N543" s="170"/>
      <c r="O543" s="170"/>
      <c r="P543" s="170"/>
      <c r="Q543" s="170"/>
      <c r="R543" s="170"/>
      <c r="S543" s="170"/>
      <c r="T543" s="171"/>
      <c r="AT543" s="166" t="s">
        <v>164</v>
      </c>
      <c r="AU543" s="166" t="s">
        <v>88</v>
      </c>
      <c r="AV543" s="14" t="s">
        <v>88</v>
      </c>
      <c r="AW543" s="14" t="s">
        <v>3</v>
      </c>
      <c r="AX543" s="14" t="s">
        <v>83</v>
      </c>
      <c r="AY543" s="166" t="s">
        <v>156</v>
      </c>
    </row>
    <row r="544" spans="1:65" s="2" customFormat="1" ht="16.5" customHeight="1">
      <c r="A544" s="30"/>
      <c r="B544" s="144"/>
      <c r="C544" s="145" t="s">
        <v>931</v>
      </c>
      <c r="D544" s="145" t="s">
        <v>158</v>
      </c>
      <c r="E544" s="146" t="s">
        <v>932</v>
      </c>
      <c r="F544" s="147" t="s">
        <v>933</v>
      </c>
      <c r="G544" s="148" t="s">
        <v>218</v>
      </c>
      <c r="H544" s="149">
        <v>5.2</v>
      </c>
      <c r="I544" s="150">
        <v>4.09</v>
      </c>
      <c r="J544" s="150">
        <f>ROUND(I544*H544,2)</f>
        <v>21.27</v>
      </c>
      <c r="K544" s="151"/>
      <c r="L544" s="31"/>
      <c r="M544" s="152" t="s">
        <v>1</v>
      </c>
      <c r="N544" s="153" t="s">
        <v>44</v>
      </c>
      <c r="O544" s="154">
        <v>0.27004</v>
      </c>
      <c r="P544" s="154">
        <f>O544*H544</f>
        <v>1.4042080000000001</v>
      </c>
      <c r="Q544" s="154">
        <v>0</v>
      </c>
      <c r="R544" s="154">
        <f>Q544*H544</f>
        <v>0</v>
      </c>
      <c r="S544" s="154">
        <v>0</v>
      </c>
      <c r="T544" s="155">
        <f>S544*H544</f>
        <v>0</v>
      </c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R544" s="156" t="s">
        <v>252</v>
      </c>
      <c r="AT544" s="156" t="s">
        <v>158</v>
      </c>
      <c r="AU544" s="156" t="s">
        <v>88</v>
      </c>
      <c r="AY544" s="17" t="s">
        <v>156</v>
      </c>
      <c r="BE544" s="157">
        <f>IF(N544="základná",J544,0)</f>
        <v>0</v>
      </c>
      <c r="BF544" s="157">
        <f>IF(N544="znížená",J544,0)</f>
        <v>21.27</v>
      </c>
      <c r="BG544" s="157">
        <f>IF(N544="zákl. prenesená",J544,0)</f>
        <v>0</v>
      </c>
      <c r="BH544" s="157">
        <f>IF(N544="zníž. prenesená",J544,0)</f>
        <v>0</v>
      </c>
      <c r="BI544" s="157">
        <f>IF(N544="nulová",J544,0)</f>
        <v>0</v>
      </c>
      <c r="BJ544" s="17" t="s">
        <v>88</v>
      </c>
      <c r="BK544" s="157">
        <f>ROUND(I544*H544,2)</f>
        <v>21.27</v>
      </c>
      <c r="BL544" s="17" t="s">
        <v>252</v>
      </c>
      <c r="BM544" s="156" t="s">
        <v>934</v>
      </c>
    </row>
    <row r="545" spans="1:65" s="14" customFormat="1" ht="11.25">
      <c r="B545" s="165"/>
      <c r="D545" s="159" t="s">
        <v>164</v>
      </c>
      <c r="E545" s="166" t="s">
        <v>1</v>
      </c>
      <c r="F545" s="167" t="s">
        <v>935</v>
      </c>
      <c r="H545" s="168">
        <v>5.2</v>
      </c>
      <c r="L545" s="165"/>
      <c r="M545" s="169"/>
      <c r="N545" s="170"/>
      <c r="O545" s="170"/>
      <c r="P545" s="170"/>
      <c r="Q545" s="170"/>
      <c r="R545" s="170"/>
      <c r="S545" s="170"/>
      <c r="T545" s="171"/>
      <c r="AT545" s="166" t="s">
        <v>164</v>
      </c>
      <c r="AU545" s="166" t="s">
        <v>88</v>
      </c>
      <c r="AV545" s="14" t="s">
        <v>88</v>
      </c>
      <c r="AW545" s="14" t="s">
        <v>34</v>
      </c>
      <c r="AX545" s="14" t="s">
        <v>83</v>
      </c>
      <c r="AY545" s="166" t="s">
        <v>156</v>
      </c>
    </row>
    <row r="546" spans="1:65" s="2" customFormat="1" ht="24.2" customHeight="1">
      <c r="A546" s="30"/>
      <c r="B546" s="144"/>
      <c r="C546" s="179" t="s">
        <v>936</v>
      </c>
      <c r="D546" s="179" t="s">
        <v>203</v>
      </c>
      <c r="E546" s="180" t="s">
        <v>937</v>
      </c>
      <c r="F546" s="181" t="s">
        <v>938</v>
      </c>
      <c r="G546" s="182" t="s">
        <v>218</v>
      </c>
      <c r="H546" s="183">
        <v>5.2519999999999998</v>
      </c>
      <c r="I546" s="184">
        <v>2.72</v>
      </c>
      <c r="J546" s="184">
        <f>ROUND(I546*H546,2)</f>
        <v>14.29</v>
      </c>
      <c r="K546" s="185"/>
      <c r="L546" s="186"/>
      <c r="M546" s="187" t="s">
        <v>1</v>
      </c>
      <c r="N546" s="188" t="s">
        <v>44</v>
      </c>
      <c r="O546" s="154">
        <v>0</v>
      </c>
      <c r="P546" s="154">
        <f>O546*H546</f>
        <v>0</v>
      </c>
      <c r="Q546" s="154">
        <v>2.0000000000000001E-4</v>
      </c>
      <c r="R546" s="154">
        <f>Q546*H546</f>
        <v>1.0503999999999999E-3</v>
      </c>
      <c r="S546" s="154">
        <v>0</v>
      </c>
      <c r="T546" s="155">
        <f>S546*H546</f>
        <v>0</v>
      </c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R546" s="156" t="s">
        <v>346</v>
      </c>
      <c r="AT546" s="156" t="s">
        <v>203</v>
      </c>
      <c r="AU546" s="156" t="s">
        <v>88</v>
      </c>
      <c r="AY546" s="17" t="s">
        <v>156</v>
      </c>
      <c r="BE546" s="157">
        <f>IF(N546="základná",J546,0)</f>
        <v>0</v>
      </c>
      <c r="BF546" s="157">
        <f>IF(N546="znížená",J546,0)</f>
        <v>14.29</v>
      </c>
      <c r="BG546" s="157">
        <f>IF(N546="zákl. prenesená",J546,0)</f>
        <v>0</v>
      </c>
      <c r="BH546" s="157">
        <f>IF(N546="zníž. prenesená",J546,0)</f>
        <v>0</v>
      </c>
      <c r="BI546" s="157">
        <f>IF(N546="nulová",J546,0)</f>
        <v>0</v>
      </c>
      <c r="BJ546" s="17" t="s">
        <v>88</v>
      </c>
      <c r="BK546" s="157">
        <f>ROUND(I546*H546,2)</f>
        <v>14.29</v>
      </c>
      <c r="BL546" s="17" t="s">
        <v>252</v>
      </c>
      <c r="BM546" s="156" t="s">
        <v>939</v>
      </c>
    </row>
    <row r="547" spans="1:65" s="14" customFormat="1" ht="11.25">
      <c r="B547" s="165"/>
      <c r="D547" s="159" t="s">
        <v>164</v>
      </c>
      <c r="F547" s="167" t="s">
        <v>940</v>
      </c>
      <c r="H547" s="168">
        <v>5.2519999999999998</v>
      </c>
      <c r="L547" s="165"/>
      <c r="M547" s="169"/>
      <c r="N547" s="170"/>
      <c r="O547" s="170"/>
      <c r="P547" s="170"/>
      <c r="Q547" s="170"/>
      <c r="R547" s="170"/>
      <c r="S547" s="170"/>
      <c r="T547" s="171"/>
      <c r="AT547" s="166" t="s">
        <v>164</v>
      </c>
      <c r="AU547" s="166" t="s">
        <v>88</v>
      </c>
      <c r="AV547" s="14" t="s">
        <v>88</v>
      </c>
      <c r="AW547" s="14" t="s">
        <v>3</v>
      </c>
      <c r="AX547" s="14" t="s">
        <v>83</v>
      </c>
      <c r="AY547" s="166" t="s">
        <v>156</v>
      </c>
    </row>
    <row r="548" spans="1:65" s="2" customFormat="1" ht="24.2" customHeight="1">
      <c r="A548" s="30"/>
      <c r="B548" s="144"/>
      <c r="C548" s="145" t="s">
        <v>941</v>
      </c>
      <c r="D548" s="145" t="s">
        <v>158</v>
      </c>
      <c r="E548" s="146" t="s">
        <v>942</v>
      </c>
      <c r="F548" s="147" t="s">
        <v>943</v>
      </c>
      <c r="G548" s="148" t="s">
        <v>98</v>
      </c>
      <c r="H548" s="149">
        <v>87.54</v>
      </c>
      <c r="I548" s="150">
        <v>7.61</v>
      </c>
      <c r="J548" s="150">
        <f>ROUND(I548*H548,2)</f>
        <v>666.18</v>
      </c>
      <c r="K548" s="151"/>
      <c r="L548" s="31"/>
      <c r="M548" s="152" t="s">
        <v>1</v>
      </c>
      <c r="N548" s="153" t="s">
        <v>44</v>
      </c>
      <c r="O548" s="154">
        <v>0.49149999999999999</v>
      </c>
      <c r="P548" s="154">
        <f>O548*H548</f>
        <v>43.025910000000003</v>
      </c>
      <c r="Q548" s="154">
        <v>2.0000000000000002E-5</v>
      </c>
      <c r="R548" s="154">
        <f>Q548*H548</f>
        <v>1.7508000000000003E-3</v>
      </c>
      <c r="S548" s="154">
        <v>0</v>
      </c>
      <c r="T548" s="155">
        <f>S548*H548</f>
        <v>0</v>
      </c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R548" s="156" t="s">
        <v>252</v>
      </c>
      <c r="AT548" s="156" t="s">
        <v>158</v>
      </c>
      <c r="AU548" s="156" t="s">
        <v>88</v>
      </c>
      <c r="AY548" s="17" t="s">
        <v>156</v>
      </c>
      <c r="BE548" s="157">
        <f>IF(N548="základná",J548,0)</f>
        <v>0</v>
      </c>
      <c r="BF548" s="157">
        <f>IF(N548="znížená",J548,0)</f>
        <v>666.18</v>
      </c>
      <c r="BG548" s="157">
        <f>IF(N548="zákl. prenesená",J548,0)</f>
        <v>0</v>
      </c>
      <c r="BH548" s="157">
        <f>IF(N548="zníž. prenesená",J548,0)</f>
        <v>0</v>
      </c>
      <c r="BI548" s="157">
        <f>IF(N548="nulová",J548,0)</f>
        <v>0</v>
      </c>
      <c r="BJ548" s="17" t="s">
        <v>88</v>
      </c>
      <c r="BK548" s="157">
        <f>ROUND(I548*H548,2)</f>
        <v>666.18</v>
      </c>
      <c r="BL548" s="17" t="s">
        <v>252</v>
      </c>
      <c r="BM548" s="156" t="s">
        <v>944</v>
      </c>
    </row>
    <row r="549" spans="1:65" s="14" customFormat="1" ht="11.25">
      <c r="B549" s="165"/>
      <c r="D549" s="159" t="s">
        <v>164</v>
      </c>
      <c r="E549" s="166" t="s">
        <v>1</v>
      </c>
      <c r="F549" s="167" t="s">
        <v>945</v>
      </c>
      <c r="H549" s="168">
        <v>87.54</v>
      </c>
      <c r="L549" s="165"/>
      <c r="M549" s="169"/>
      <c r="N549" s="170"/>
      <c r="O549" s="170"/>
      <c r="P549" s="170"/>
      <c r="Q549" s="170"/>
      <c r="R549" s="170"/>
      <c r="S549" s="170"/>
      <c r="T549" s="171"/>
      <c r="AT549" s="166" t="s">
        <v>164</v>
      </c>
      <c r="AU549" s="166" t="s">
        <v>88</v>
      </c>
      <c r="AV549" s="14" t="s">
        <v>88</v>
      </c>
      <c r="AW549" s="14" t="s">
        <v>34</v>
      </c>
      <c r="AX549" s="14" t="s">
        <v>83</v>
      </c>
      <c r="AY549" s="166" t="s">
        <v>156</v>
      </c>
    </row>
    <row r="550" spans="1:65" s="2" customFormat="1" ht="16.5" customHeight="1">
      <c r="A550" s="30"/>
      <c r="B550" s="144"/>
      <c r="C550" s="179" t="s">
        <v>946</v>
      </c>
      <c r="D550" s="179" t="s">
        <v>203</v>
      </c>
      <c r="E550" s="180" t="s">
        <v>947</v>
      </c>
      <c r="F550" s="181" t="s">
        <v>948</v>
      </c>
      <c r="G550" s="182" t="s">
        <v>98</v>
      </c>
      <c r="H550" s="183">
        <v>89.290999999999997</v>
      </c>
      <c r="I550" s="184">
        <v>14.31</v>
      </c>
      <c r="J550" s="184">
        <f>ROUND(I550*H550,2)</f>
        <v>1277.75</v>
      </c>
      <c r="K550" s="185"/>
      <c r="L550" s="186"/>
      <c r="M550" s="187" t="s">
        <v>1</v>
      </c>
      <c r="N550" s="188" t="s">
        <v>44</v>
      </c>
      <c r="O550" s="154">
        <v>0</v>
      </c>
      <c r="P550" s="154">
        <f>O550*H550</f>
        <v>0</v>
      </c>
      <c r="Q550" s="154">
        <v>6.7999999999999996E-3</v>
      </c>
      <c r="R550" s="154">
        <f>Q550*H550</f>
        <v>0.60717879999999991</v>
      </c>
      <c r="S550" s="154">
        <v>0</v>
      </c>
      <c r="T550" s="155">
        <f>S550*H550</f>
        <v>0</v>
      </c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R550" s="156" t="s">
        <v>346</v>
      </c>
      <c r="AT550" s="156" t="s">
        <v>203</v>
      </c>
      <c r="AU550" s="156" t="s">
        <v>88</v>
      </c>
      <c r="AY550" s="17" t="s">
        <v>156</v>
      </c>
      <c r="BE550" s="157">
        <f>IF(N550="základná",J550,0)</f>
        <v>0</v>
      </c>
      <c r="BF550" s="157">
        <f>IF(N550="znížená",J550,0)</f>
        <v>1277.75</v>
      </c>
      <c r="BG550" s="157">
        <f>IF(N550="zákl. prenesená",J550,0)</f>
        <v>0</v>
      </c>
      <c r="BH550" s="157">
        <f>IF(N550="zníž. prenesená",J550,0)</f>
        <v>0</v>
      </c>
      <c r="BI550" s="157">
        <f>IF(N550="nulová",J550,0)</f>
        <v>0</v>
      </c>
      <c r="BJ550" s="17" t="s">
        <v>88</v>
      </c>
      <c r="BK550" s="157">
        <f>ROUND(I550*H550,2)</f>
        <v>1277.75</v>
      </c>
      <c r="BL550" s="17" t="s">
        <v>252</v>
      </c>
      <c r="BM550" s="156" t="s">
        <v>949</v>
      </c>
    </row>
    <row r="551" spans="1:65" s="14" customFormat="1" ht="11.25">
      <c r="B551" s="165"/>
      <c r="D551" s="159" t="s">
        <v>164</v>
      </c>
      <c r="F551" s="167" t="s">
        <v>950</v>
      </c>
      <c r="H551" s="168">
        <v>89.290999999999997</v>
      </c>
      <c r="L551" s="165"/>
      <c r="M551" s="169"/>
      <c r="N551" s="170"/>
      <c r="O551" s="170"/>
      <c r="P551" s="170"/>
      <c r="Q551" s="170"/>
      <c r="R551" s="170"/>
      <c r="S551" s="170"/>
      <c r="T551" s="171"/>
      <c r="AT551" s="166" t="s">
        <v>164</v>
      </c>
      <c r="AU551" s="166" t="s">
        <v>88</v>
      </c>
      <c r="AV551" s="14" t="s">
        <v>88</v>
      </c>
      <c r="AW551" s="14" t="s">
        <v>3</v>
      </c>
      <c r="AX551" s="14" t="s">
        <v>83</v>
      </c>
      <c r="AY551" s="166" t="s">
        <v>156</v>
      </c>
    </row>
    <row r="552" spans="1:65" s="2" customFormat="1" ht="24.2" customHeight="1">
      <c r="A552" s="30"/>
      <c r="B552" s="144"/>
      <c r="C552" s="145" t="s">
        <v>951</v>
      </c>
      <c r="D552" s="145" t="s">
        <v>158</v>
      </c>
      <c r="E552" s="146" t="s">
        <v>952</v>
      </c>
      <c r="F552" s="147" t="s">
        <v>953</v>
      </c>
      <c r="G552" s="148" t="s">
        <v>98</v>
      </c>
      <c r="H552" s="149">
        <v>87.54</v>
      </c>
      <c r="I552" s="150">
        <v>0.67</v>
      </c>
      <c r="J552" s="150">
        <f>ROUND(I552*H552,2)</f>
        <v>58.65</v>
      </c>
      <c r="K552" s="151"/>
      <c r="L552" s="31"/>
      <c r="M552" s="152" t="s">
        <v>1</v>
      </c>
      <c r="N552" s="153" t="s">
        <v>44</v>
      </c>
      <c r="O552" s="154">
        <v>4.4019999999999997E-2</v>
      </c>
      <c r="P552" s="154">
        <f>O552*H552</f>
        <v>3.8535108</v>
      </c>
      <c r="Q552" s="154">
        <v>0</v>
      </c>
      <c r="R552" s="154">
        <f>Q552*H552</f>
        <v>0</v>
      </c>
      <c r="S552" s="154">
        <v>0</v>
      </c>
      <c r="T552" s="155">
        <f>S552*H552</f>
        <v>0</v>
      </c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R552" s="156" t="s">
        <v>252</v>
      </c>
      <c r="AT552" s="156" t="s">
        <v>158</v>
      </c>
      <c r="AU552" s="156" t="s">
        <v>88</v>
      </c>
      <c r="AY552" s="17" t="s">
        <v>156</v>
      </c>
      <c r="BE552" s="157">
        <f>IF(N552="základná",J552,0)</f>
        <v>0</v>
      </c>
      <c r="BF552" s="157">
        <f>IF(N552="znížená",J552,0)</f>
        <v>58.65</v>
      </c>
      <c r="BG552" s="157">
        <f>IF(N552="zákl. prenesená",J552,0)</f>
        <v>0</v>
      </c>
      <c r="BH552" s="157">
        <f>IF(N552="zníž. prenesená",J552,0)</f>
        <v>0</v>
      </c>
      <c r="BI552" s="157">
        <f>IF(N552="nulová",J552,0)</f>
        <v>0</v>
      </c>
      <c r="BJ552" s="17" t="s">
        <v>88</v>
      </c>
      <c r="BK552" s="157">
        <f>ROUND(I552*H552,2)</f>
        <v>58.65</v>
      </c>
      <c r="BL552" s="17" t="s">
        <v>252</v>
      </c>
      <c r="BM552" s="156" t="s">
        <v>954</v>
      </c>
    </row>
    <row r="553" spans="1:65" s="2" customFormat="1" ht="21.75" customHeight="1">
      <c r="A553" s="30"/>
      <c r="B553" s="144"/>
      <c r="C553" s="179" t="s">
        <v>955</v>
      </c>
      <c r="D553" s="179" t="s">
        <v>203</v>
      </c>
      <c r="E553" s="180" t="s">
        <v>956</v>
      </c>
      <c r="F553" s="181" t="s">
        <v>957</v>
      </c>
      <c r="G553" s="182" t="s">
        <v>98</v>
      </c>
      <c r="H553" s="183">
        <v>90.165999999999997</v>
      </c>
      <c r="I553" s="184">
        <v>0.36</v>
      </c>
      <c r="J553" s="184">
        <f>ROUND(I553*H553,2)</f>
        <v>32.46</v>
      </c>
      <c r="K553" s="185"/>
      <c r="L553" s="186"/>
      <c r="M553" s="187" t="s">
        <v>1</v>
      </c>
      <c r="N553" s="188" t="s">
        <v>44</v>
      </c>
      <c r="O553" s="154">
        <v>0</v>
      </c>
      <c r="P553" s="154">
        <f>O553*H553</f>
        <v>0</v>
      </c>
      <c r="Q553" s="154">
        <v>6.0000000000000002E-5</v>
      </c>
      <c r="R553" s="154">
        <f>Q553*H553</f>
        <v>5.4099600000000001E-3</v>
      </c>
      <c r="S553" s="154">
        <v>0</v>
      </c>
      <c r="T553" s="155">
        <f>S553*H553</f>
        <v>0</v>
      </c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R553" s="156" t="s">
        <v>346</v>
      </c>
      <c r="AT553" s="156" t="s">
        <v>203</v>
      </c>
      <c r="AU553" s="156" t="s">
        <v>88</v>
      </c>
      <c r="AY553" s="17" t="s">
        <v>156</v>
      </c>
      <c r="BE553" s="157">
        <f>IF(N553="základná",J553,0)</f>
        <v>0</v>
      </c>
      <c r="BF553" s="157">
        <f>IF(N553="znížená",J553,0)</f>
        <v>32.46</v>
      </c>
      <c r="BG553" s="157">
        <f>IF(N553="zákl. prenesená",J553,0)</f>
        <v>0</v>
      </c>
      <c r="BH553" s="157">
        <f>IF(N553="zníž. prenesená",J553,0)</f>
        <v>0</v>
      </c>
      <c r="BI553" s="157">
        <f>IF(N553="nulová",J553,0)</f>
        <v>0</v>
      </c>
      <c r="BJ553" s="17" t="s">
        <v>88</v>
      </c>
      <c r="BK553" s="157">
        <f>ROUND(I553*H553,2)</f>
        <v>32.46</v>
      </c>
      <c r="BL553" s="17" t="s">
        <v>252</v>
      </c>
      <c r="BM553" s="156" t="s">
        <v>958</v>
      </c>
    </row>
    <row r="554" spans="1:65" s="14" customFormat="1" ht="11.25">
      <c r="B554" s="165"/>
      <c r="D554" s="159" t="s">
        <v>164</v>
      </c>
      <c r="F554" s="167" t="s">
        <v>959</v>
      </c>
      <c r="H554" s="168">
        <v>90.165999999999997</v>
      </c>
      <c r="L554" s="165"/>
      <c r="M554" s="169"/>
      <c r="N554" s="170"/>
      <c r="O554" s="170"/>
      <c r="P554" s="170"/>
      <c r="Q554" s="170"/>
      <c r="R554" s="170"/>
      <c r="S554" s="170"/>
      <c r="T554" s="171"/>
      <c r="AT554" s="166" t="s">
        <v>164</v>
      </c>
      <c r="AU554" s="166" t="s">
        <v>88</v>
      </c>
      <c r="AV554" s="14" t="s">
        <v>88</v>
      </c>
      <c r="AW554" s="14" t="s">
        <v>3</v>
      </c>
      <c r="AX554" s="14" t="s">
        <v>83</v>
      </c>
      <c r="AY554" s="166" t="s">
        <v>156</v>
      </c>
    </row>
    <row r="555" spans="1:65" s="2" customFormat="1" ht="24.2" customHeight="1">
      <c r="A555" s="30"/>
      <c r="B555" s="144"/>
      <c r="C555" s="145" t="s">
        <v>960</v>
      </c>
      <c r="D555" s="145" t="s">
        <v>158</v>
      </c>
      <c r="E555" s="146" t="s">
        <v>961</v>
      </c>
      <c r="F555" s="147" t="s">
        <v>962</v>
      </c>
      <c r="G555" s="148" t="s">
        <v>206</v>
      </c>
      <c r="H555" s="149">
        <v>0.66</v>
      </c>
      <c r="I555" s="150">
        <v>35.17</v>
      </c>
      <c r="J555" s="150">
        <f>ROUND(I555*H555,2)</f>
        <v>23.21</v>
      </c>
      <c r="K555" s="151"/>
      <c r="L555" s="31"/>
      <c r="M555" s="152" t="s">
        <v>1</v>
      </c>
      <c r="N555" s="153" t="s">
        <v>44</v>
      </c>
      <c r="O555" s="154">
        <v>2.2709999999999999</v>
      </c>
      <c r="P555" s="154">
        <f>O555*H555</f>
        <v>1.4988600000000001</v>
      </c>
      <c r="Q555" s="154">
        <v>0</v>
      </c>
      <c r="R555" s="154">
        <f>Q555*H555</f>
        <v>0</v>
      </c>
      <c r="S555" s="154">
        <v>0</v>
      </c>
      <c r="T555" s="155">
        <f>S555*H555</f>
        <v>0</v>
      </c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R555" s="156" t="s">
        <v>252</v>
      </c>
      <c r="AT555" s="156" t="s">
        <v>158</v>
      </c>
      <c r="AU555" s="156" t="s">
        <v>88</v>
      </c>
      <c r="AY555" s="17" t="s">
        <v>156</v>
      </c>
      <c r="BE555" s="157">
        <f>IF(N555="základná",J555,0)</f>
        <v>0</v>
      </c>
      <c r="BF555" s="157">
        <f>IF(N555="znížená",J555,0)</f>
        <v>23.21</v>
      </c>
      <c r="BG555" s="157">
        <f>IF(N555="zákl. prenesená",J555,0)</f>
        <v>0</v>
      </c>
      <c r="BH555" s="157">
        <f>IF(N555="zníž. prenesená",J555,0)</f>
        <v>0</v>
      </c>
      <c r="BI555" s="157">
        <f>IF(N555="nulová",J555,0)</f>
        <v>0</v>
      </c>
      <c r="BJ555" s="17" t="s">
        <v>88</v>
      </c>
      <c r="BK555" s="157">
        <f>ROUND(I555*H555,2)</f>
        <v>23.21</v>
      </c>
      <c r="BL555" s="17" t="s">
        <v>252</v>
      </c>
      <c r="BM555" s="156" t="s">
        <v>963</v>
      </c>
    </row>
    <row r="556" spans="1:65" s="12" customFormat="1" ht="22.9" customHeight="1">
      <c r="B556" s="132"/>
      <c r="D556" s="133" t="s">
        <v>77</v>
      </c>
      <c r="E556" s="142" t="s">
        <v>964</v>
      </c>
      <c r="F556" s="142" t="s">
        <v>965</v>
      </c>
      <c r="J556" s="143">
        <f>BK556</f>
        <v>2743.5899999999997</v>
      </c>
      <c r="L556" s="132"/>
      <c r="M556" s="136"/>
      <c r="N556" s="137"/>
      <c r="O556" s="137"/>
      <c r="P556" s="138">
        <f>SUM(P557:P581)</f>
        <v>36.72883825000001</v>
      </c>
      <c r="Q556" s="137"/>
      <c r="R556" s="138">
        <f>SUM(R557:R581)</f>
        <v>0.96235291999999983</v>
      </c>
      <c r="S556" s="137"/>
      <c r="T556" s="139">
        <f>SUM(T557:T581)</f>
        <v>0</v>
      </c>
      <c r="AR556" s="133" t="s">
        <v>88</v>
      </c>
      <c r="AT556" s="140" t="s">
        <v>77</v>
      </c>
      <c r="AU556" s="140" t="s">
        <v>83</v>
      </c>
      <c r="AY556" s="133" t="s">
        <v>156</v>
      </c>
      <c r="BK556" s="141">
        <f>SUM(BK557:BK581)</f>
        <v>2743.5899999999997</v>
      </c>
    </row>
    <row r="557" spans="1:65" s="2" customFormat="1" ht="33" customHeight="1">
      <c r="A557" s="30"/>
      <c r="B557" s="144"/>
      <c r="C557" s="145" t="s">
        <v>966</v>
      </c>
      <c r="D557" s="145" t="s">
        <v>158</v>
      </c>
      <c r="E557" s="146" t="s">
        <v>967</v>
      </c>
      <c r="F557" s="147" t="s">
        <v>968</v>
      </c>
      <c r="G557" s="148" t="s">
        <v>98</v>
      </c>
      <c r="H557" s="149">
        <v>39.575000000000003</v>
      </c>
      <c r="I557" s="150">
        <v>24</v>
      </c>
      <c r="J557" s="150">
        <f>ROUND(I557*H557,2)</f>
        <v>949.8</v>
      </c>
      <c r="K557" s="151"/>
      <c r="L557" s="31"/>
      <c r="M557" s="152" t="s">
        <v>1</v>
      </c>
      <c r="N557" s="153" t="s">
        <v>44</v>
      </c>
      <c r="O557" s="154">
        <v>0.82918999999999998</v>
      </c>
      <c r="P557" s="154">
        <f>O557*H557</f>
        <v>32.815194250000005</v>
      </c>
      <c r="Q557" s="154">
        <v>3.4499999999999999E-3</v>
      </c>
      <c r="R557" s="154">
        <f>Q557*H557</f>
        <v>0.13653375000000001</v>
      </c>
      <c r="S557" s="154">
        <v>0</v>
      </c>
      <c r="T557" s="155">
        <f>S557*H557</f>
        <v>0</v>
      </c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R557" s="156" t="s">
        <v>252</v>
      </c>
      <c r="AT557" s="156" t="s">
        <v>158</v>
      </c>
      <c r="AU557" s="156" t="s">
        <v>88</v>
      </c>
      <c r="AY557" s="17" t="s">
        <v>156</v>
      </c>
      <c r="BE557" s="157">
        <f>IF(N557="základná",J557,0)</f>
        <v>0</v>
      </c>
      <c r="BF557" s="157">
        <f>IF(N557="znížená",J557,0)</f>
        <v>949.8</v>
      </c>
      <c r="BG557" s="157">
        <f>IF(N557="zákl. prenesená",J557,0)</f>
        <v>0</v>
      </c>
      <c r="BH557" s="157">
        <f>IF(N557="zníž. prenesená",J557,0)</f>
        <v>0</v>
      </c>
      <c r="BI557" s="157">
        <f>IF(N557="nulová",J557,0)</f>
        <v>0</v>
      </c>
      <c r="BJ557" s="17" t="s">
        <v>88</v>
      </c>
      <c r="BK557" s="157">
        <f>ROUND(I557*H557,2)</f>
        <v>949.8</v>
      </c>
      <c r="BL557" s="17" t="s">
        <v>252</v>
      </c>
      <c r="BM557" s="156" t="s">
        <v>969</v>
      </c>
    </row>
    <row r="558" spans="1:65" s="13" customFormat="1" ht="11.25">
      <c r="B558" s="158"/>
      <c r="D558" s="159" t="s">
        <v>164</v>
      </c>
      <c r="E558" s="160" t="s">
        <v>1</v>
      </c>
      <c r="F558" s="161" t="s">
        <v>970</v>
      </c>
      <c r="H558" s="160" t="s">
        <v>1</v>
      </c>
      <c r="L558" s="158"/>
      <c r="M558" s="162"/>
      <c r="N558" s="163"/>
      <c r="O558" s="163"/>
      <c r="P558" s="163"/>
      <c r="Q558" s="163"/>
      <c r="R558" s="163"/>
      <c r="S558" s="163"/>
      <c r="T558" s="164"/>
      <c r="AT558" s="160" t="s">
        <v>164</v>
      </c>
      <c r="AU558" s="160" t="s">
        <v>88</v>
      </c>
      <c r="AV558" s="13" t="s">
        <v>83</v>
      </c>
      <c r="AW558" s="13" t="s">
        <v>34</v>
      </c>
      <c r="AX558" s="13" t="s">
        <v>78</v>
      </c>
      <c r="AY558" s="160" t="s">
        <v>156</v>
      </c>
    </row>
    <row r="559" spans="1:65" s="14" customFormat="1" ht="11.25">
      <c r="B559" s="165"/>
      <c r="D559" s="159" t="s">
        <v>164</v>
      </c>
      <c r="E559" s="166" t="s">
        <v>1</v>
      </c>
      <c r="F559" s="167" t="s">
        <v>971</v>
      </c>
      <c r="H559" s="168">
        <v>18.600000000000001</v>
      </c>
      <c r="L559" s="165"/>
      <c r="M559" s="169"/>
      <c r="N559" s="170"/>
      <c r="O559" s="170"/>
      <c r="P559" s="170"/>
      <c r="Q559" s="170"/>
      <c r="R559" s="170"/>
      <c r="S559" s="170"/>
      <c r="T559" s="171"/>
      <c r="AT559" s="166" t="s">
        <v>164</v>
      </c>
      <c r="AU559" s="166" t="s">
        <v>88</v>
      </c>
      <c r="AV559" s="14" t="s">
        <v>88</v>
      </c>
      <c r="AW559" s="14" t="s">
        <v>34</v>
      </c>
      <c r="AX559" s="14" t="s">
        <v>78</v>
      </c>
      <c r="AY559" s="166" t="s">
        <v>156</v>
      </c>
    </row>
    <row r="560" spans="1:65" s="14" customFormat="1" ht="11.25">
      <c r="B560" s="165"/>
      <c r="D560" s="159" t="s">
        <v>164</v>
      </c>
      <c r="E560" s="166" t="s">
        <v>1</v>
      </c>
      <c r="F560" s="167" t="s">
        <v>972</v>
      </c>
      <c r="H560" s="168">
        <v>-0.46400000000000002</v>
      </c>
      <c r="L560" s="165"/>
      <c r="M560" s="169"/>
      <c r="N560" s="170"/>
      <c r="O560" s="170"/>
      <c r="P560" s="170"/>
      <c r="Q560" s="170"/>
      <c r="R560" s="170"/>
      <c r="S560" s="170"/>
      <c r="T560" s="171"/>
      <c r="AT560" s="166" t="s">
        <v>164</v>
      </c>
      <c r="AU560" s="166" t="s">
        <v>88</v>
      </c>
      <c r="AV560" s="14" t="s">
        <v>88</v>
      </c>
      <c r="AW560" s="14" t="s">
        <v>34</v>
      </c>
      <c r="AX560" s="14" t="s">
        <v>78</v>
      </c>
      <c r="AY560" s="166" t="s">
        <v>156</v>
      </c>
    </row>
    <row r="561" spans="1:65" s="14" customFormat="1" ht="11.25">
      <c r="B561" s="165"/>
      <c r="D561" s="159" t="s">
        <v>164</v>
      </c>
      <c r="E561" s="166" t="s">
        <v>1</v>
      </c>
      <c r="F561" s="167" t="s">
        <v>973</v>
      </c>
      <c r="H561" s="168">
        <v>4.9139999999999997</v>
      </c>
      <c r="L561" s="165"/>
      <c r="M561" s="169"/>
      <c r="N561" s="170"/>
      <c r="O561" s="170"/>
      <c r="P561" s="170"/>
      <c r="Q561" s="170"/>
      <c r="R561" s="170"/>
      <c r="S561" s="170"/>
      <c r="T561" s="171"/>
      <c r="AT561" s="166" t="s">
        <v>164</v>
      </c>
      <c r="AU561" s="166" t="s">
        <v>88</v>
      </c>
      <c r="AV561" s="14" t="s">
        <v>88</v>
      </c>
      <c r="AW561" s="14" t="s">
        <v>34</v>
      </c>
      <c r="AX561" s="14" t="s">
        <v>78</v>
      </c>
      <c r="AY561" s="166" t="s">
        <v>156</v>
      </c>
    </row>
    <row r="562" spans="1:65" s="14" customFormat="1" ht="11.25">
      <c r="B562" s="165"/>
      <c r="D562" s="159" t="s">
        <v>164</v>
      </c>
      <c r="E562" s="166" t="s">
        <v>1</v>
      </c>
      <c r="F562" s="167" t="s">
        <v>974</v>
      </c>
      <c r="H562" s="168">
        <v>0.42</v>
      </c>
      <c r="L562" s="165"/>
      <c r="M562" s="169"/>
      <c r="N562" s="170"/>
      <c r="O562" s="170"/>
      <c r="P562" s="170"/>
      <c r="Q562" s="170"/>
      <c r="R562" s="170"/>
      <c r="S562" s="170"/>
      <c r="T562" s="171"/>
      <c r="AT562" s="166" t="s">
        <v>164</v>
      </c>
      <c r="AU562" s="166" t="s">
        <v>88</v>
      </c>
      <c r="AV562" s="14" t="s">
        <v>88</v>
      </c>
      <c r="AW562" s="14" t="s">
        <v>34</v>
      </c>
      <c r="AX562" s="14" t="s">
        <v>78</v>
      </c>
      <c r="AY562" s="166" t="s">
        <v>156</v>
      </c>
    </row>
    <row r="563" spans="1:65" s="13" customFormat="1" ht="11.25">
      <c r="B563" s="158"/>
      <c r="D563" s="159" t="s">
        <v>164</v>
      </c>
      <c r="E563" s="160" t="s">
        <v>1</v>
      </c>
      <c r="F563" s="161" t="s">
        <v>975</v>
      </c>
      <c r="H563" s="160" t="s">
        <v>1</v>
      </c>
      <c r="L563" s="158"/>
      <c r="M563" s="162"/>
      <c r="N563" s="163"/>
      <c r="O563" s="163"/>
      <c r="P563" s="163"/>
      <c r="Q563" s="163"/>
      <c r="R563" s="163"/>
      <c r="S563" s="163"/>
      <c r="T563" s="164"/>
      <c r="AT563" s="160" t="s">
        <v>164</v>
      </c>
      <c r="AU563" s="160" t="s">
        <v>88</v>
      </c>
      <c r="AV563" s="13" t="s">
        <v>83</v>
      </c>
      <c r="AW563" s="13" t="s">
        <v>34</v>
      </c>
      <c r="AX563" s="13" t="s">
        <v>78</v>
      </c>
      <c r="AY563" s="160" t="s">
        <v>156</v>
      </c>
    </row>
    <row r="564" spans="1:65" s="14" customFormat="1" ht="11.25">
      <c r="B564" s="165"/>
      <c r="D564" s="159" t="s">
        <v>164</v>
      </c>
      <c r="E564" s="166" t="s">
        <v>1</v>
      </c>
      <c r="F564" s="167" t="s">
        <v>976</v>
      </c>
      <c r="H564" s="168">
        <v>10.199999999999999</v>
      </c>
      <c r="L564" s="165"/>
      <c r="M564" s="169"/>
      <c r="N564" s="170"/>
      <c r="O564" s="170"/>
      <c r="P564" s="170"/>
      <c r="Q564" s="170"/>
      <c r="R564" s="170"/>
      <c r="S564" s="170"/>
      <c r="T564" s="171"/>
      <c r="AT564" s="166" t="s">
        <v>164</v>
      </c>
      <c r="AU564" s="166" t="s">
        <v>88</v>
      </c>
      <c r="AV564" s="14" t="s">
        <v>88</v>
      </c>
      <c r="AW564" s="14" t="s">
        <v>34</v>
      </c>
      <c r="AX564" s="14" t="s">
        <v>78</v>
      </c>
      <c r="AY564" s="166" t="s">
        <v>156</v>
      </c>
    </row>
    <row r="565" spans="1:65" s="14" customFormat="1" ht="11.25">
      <c r="B565" s="165"/>
      <c r="D565" s="159" t="s">
        <v>164</v>
      </c>
      <c r="E565" s="166" t="s">
        <v>1</v>
      </c>
      <c r="F565" s="167" t="s">
        <v>977</v>
      </c>
      <c r="H565" s="168">
        <v>-1.375</v>
      </c>
      <c r="L565" s="165"/>
      <c r="M565" s="169"/>
      <c r="N565" s="170"/>
      <c r="O565" s="170"/>
      <c r="P565" s="170"/>
      <c r="Q565" s="170"/>
      <c r="R565" s="170"/>
      <c r="S565" s="170"/>
      <c r="T565" s="171"/>
      <c r="AT565" s="166" t="s">
        <v>164</v>
      </c>
      <c r="AU565" s="166" t="s">
        <v>88</v>
      </c>
      <c r="AV565" s="14" t="s">
        <v>88</v>
      </c>
      <c r="AW565" s="14" t="s">
        <v>34</v>
      </c>
      <c r="AX565" s="14" t="s">
        <v>78</v>
      </c>
      <c r="AY565" s="166" t="s">
        <v>156</v>
      </c>
    </row>
    <row r="566" spans="1:65" s="14" customFormat="1" ht="11.25">
      <c r="B566" s="165"/>
      <c r="D566" s="159" t="s">
        <v>164</v>
      </c>
      <c r="E566" s="166" t="s">
        <v>1</v>
      </c>
      <c r="F566" s="167" t="s">
        <v>978</v>
      </c>
      <c r="H566" s="168">
        <v>7.28</v>
      </c>
      <c r="L566" s="165"/>
      <c r="M566" s="169"/>
      <c r="N566" s="170"/>
      <c r="O566" s="170"/>
      <c r="P566" s="170"/>
      <c r="Q566" s="170"/>
      <c r="R566" s="170"/>
      <c r="S566" s="170"/>
      <c r="T566" s="171"/>
      <c r="AT566" s="166" t="s">
        <v>164</v>
      </c>
      <c r="AU566" s="166" t="s">
        <v>88</v>
      </c>
      <c r="AV566" s="14" t="s">
        <v>88</v>
      </c>
      <c r="AW566" s="14" t="s">
        <v>34</v>
      </c>
      <c r="AX566" s="14" t="s">
        <v>78</v>
      </c>
      <c r="AY566" s="166" t="s">
        <v>156</v>
      </c>
    </row>
    <row r="567" spans="1:65" s="15" customFormat="1" ht="11.25">
      <c r="B567" s="172"/>
      <c r="D567" s="159" t="s">
        <v>164</v>
      </c>
      <c r="E567" s="173" t="s">
        <v>106</v>
      </c>
      <c r="F567" s="174" t="s">
        <v>172</v>
      </c>
      <c r="H567" s="175">
        <v>39.575000000000003</v>
      </c>
      <c r="L567" s="172"/>
      <c r="M567" s="176"/>
      <c r="N567" s="177"/>
      <c r="O567" s="177"/>
      <c r="P567" s="177"/>
      <c r="Q567" s="177"/>
      <c r="R567" s="177"/>
      <c r="S567" s="177"/>
      <c r="T567" s="178"/>
      <c r="AT567" s="173" t="s">
        <v>164</v>
      </c>
      <c r="AU567" s="173" t="s">
        <v>88</v>
      </c>
      <c r="AV567" s="15" t="s">
        <v>162</v>
      </c>
      <c r="AW567" s="15" t="s">
        <v>34</v>
      </c>
      <c r="AX567" s="15" t="s">
        <v>83</v>
      </c>
      <c r="AY567" s="173" t="s">
        <v>156</v>
      </c>
    </row>
    <row r="568" spans="1:65" s="2" customFormat="1" ht="16.5" customHeight="1">
      <c r="A568" s="30"/>
      <c r="B568" s="144"/>
      <c r="C568" s="179" t="s">
        <v>979</v>
      </c>
      <c r="D568" s="179" t="s">
        <v>203</v>
      </c>
      <c r="E568" s="180" t="s">
        <v>980</v>
      </c>
      <c r="F568" s="181" t="s">
        <v>981</v>
      </c>
      <c r="G568" s="182" t="s">
        <v>98</v>
      </c>
      <c r="H568" s="183">
        <v>40.366999999999997</v>
      </c>
      <c r="I568" s="184">
        <v>30.03</v>
      </c>
      <c r="J568" s="184">
        <f>ROUND(I568*H568,2)</f>
        <v>1212.22</v>
      </c>
      <c r="K568" s="185"/>
      <c r="L568" s="186"/>
      <c r="M568" s="187" t="s">
        <v>1</v>
      </c>
      <c r="N568" s="188" t="s">
        <v>44</v>
      </c>
      <c r="O568" s="154">
        <v>0</v>
      </c>
      <c r="P568" s="154">
        <f>O568*H568</f>
        <v>0</v>
      </c>
      <c r="Q568" s="154">
        <v>2.0109999999999999E-2</v>
      </c>
      <c r="R568" s="154">
        <f>Q568*H568</f>
        <v>0.81178036999999992</v>
      </c>
      <c r="S568" s="154">
        <v>0</v>
      </c>
      <c r="T568" s="155">
        <f>S568*H568</f>
        <v>0</v>
      </c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R568" s="156" t="s">
        <v>346</v>
      </c>
      <c r="AT568" s="156" t="s">
        <v>203</v>
      </c>
      <c r="AU568" s="156" t="s">
        <v>88</v>
      </c>
      <c r="AY568" s="17" t="s">
        <v>156</v>
      </c>
      <c r="BE568" s="157">
        <f>IF(N568="základná",J568,0)</f>
        <v>0</v>
      </c>
      <c r="BF568" s="157">
        <f>IF(N568="znížená",J568,0)</f>
        <v>1212.22</v>
      </c>
      <c r="BG568" s="157">
        <f>IF(N568="zákl. prenesená",J568,0)</f>
        <v>0</v>
      </c>
      <c r="BH568" s="157">
        <f>IF(N568="zníž. prenesená",J568,0)</f>
        <v>0</v>
      </c>
      <c r="BI568" s="157">
        <f>IF(N568="nulová",J568,0)</f>
        <v>0</v>
      </c>
      <c r="BJ568" s="17" t="s">
        <v>88</v>
      </c>
      <c r="BK568" s="157">
        <f>ROUND(I568*H568,2)</f>
        <v>1212.22</v>
      </c>
      <c r="BL568" s="17" t="s">
        <v>252</v>
      </c>
      <c r="BM568" s="156" t="s">
        <v>982</v>
      </c>
    </row>
    <row r="569" spans="1:65" s="14" customFormat="1" ht="11.25">
      <c r="B569" s="165"/>
      <c r="D569" s="159" t="s">
        <v>164</v>
      </c>
      <c r="F569" s="167" t="s">
        <v>983</v>
      </c>
      <c r="H569" s="168">
        <v>40.366999999999997</v>
      </c>
      <c r="L569" s="165"/>
      <c r="M569" s="169"/>
      <c r="N569" s="170"/>
      <c r="O569" s="170"/>
      <c r="P569" s="170"/>
      <c r="Q569" s="170"/>
      <c r="R569" s="170"/>
      <c r="S569" s="170"/>
      <c r="T569" s="171"/>
      <c r="AT569" s="166" t="s">
        <v>164</v>
      </c>
      <c r="AU569" s="166" t="s">
        <v>88</v>
      </c>
      <c r="AV569" s="14" t="s">
        <v>88</v>
      </c>
      <c r="AW569" s="14" t="s">
        <v>3</v>
      </c>
      <c r="AX569" s="14" t="s">
        <v>83</v>
      </c>
      <c r="AY569" s="166" t="s">
        <v>156</v>
      </c>
    </row>
    <row r="570" spans="1:65" s="2" customFormat="1" ht="16.5" customHeight="1">
      <c r="A570" s="30"/>
      <c r="B570" s="144"/>
      <c r="C570" s="145" t="s">
        <v>984</v>
      </c>
      <c r="D570" s="145" t="s">
        <v>158</v>
      </c>
      <c r="E570" s="146" t="s">
        <v>985</v>
      </c>
      <c r="F570" s="147" t="s">
        <v>986</v>
      </c>
      <c r="G570" s="148" t="s">
        <v>218</v>
      </c>
      <c r="H570" s="149">
        <v>12.9</v>
      </c>
      <c r="I570" s="150">
        <v>2.66</v>
      </c>
      <c r="J570" s="150">
        <f>ROUND(I570*H570,2)</f>
        <v>34.31</v>
      </c>
      <c r="K570" s="151"/>
      <c r="L570" s="31"/>
      <c r="M570" s="152" t="s">
        <v>1</v>
      </c>
      <c r="N570" s="153" t="s">
        <v>44</v>
      </c>
      <c r="O570" s="154">
        <v>3.7999999999999999E-2</v>
      </c>
      <c r="P570" s="154">
        <f>O570*H570</f>
        <v>0.49020000000000002</v>
      </c>
      <c r="Q570" s="154">
        <v>5.0000000000000001E-4</v>
      </c>
      <c r="R570" s="154">
        <f>Q570*H570</f>
        <v>6.45E-3</v>
      </c>
      <c r="S570" s="154">
        <v>0</v>
      </c>
      <c r="T570" s="155">
        <f>S570*H570</f>
        <v>0</v>
      </c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R570" s="156" t="s">
        <v>252</v>
      </c>
      <c r="AT570" s="156" t="s">
        <v>158</v>
      </c>
      <c r="AU570" s="156" t="s">
        <v>88</v>
      </c>
      <c r="AY570" s="17" t="s">
        <v>156</v>
      </c>
      <c r="BE570" s="157">
        <f>IF(N570="základná",J570,0)</f>
        <v>0</v>
      </c>
      <c r="BF570" s="157">
        <f>IF(N570="znížená",J570,0)</f>
        <v>34.31</v>
      </c>
      <c r="BG570" s="157">
        <f>IF(N570="zákl. prenesená",J570,0)</f>
        <v>0</v>
      </c>
      <c r="BH570" s="157">
        <f>IF(N570="zníž. prenesená",J570,0)</f>
        <v>0</v>
      </c>
      <c r="BI570" s="157">
        <f>IF(N570="nulová",J570,0)</f>
        <v>0</v>
      </c>
      <c r="BJ570" s="17" t="s">
        <v>88</v>
      </c>
      <c r="BK570" s="157">
        <f>ROUND(I570*H570,2)</f>
        <v>34.31</v>
      </c>
      <c r="BL570" s="17" t="s">
        <v>252</v>
      </c>
      <c r="BM570" s="156" t="s">
        <v>987</v>
      </c>
    </row>
    <row r="571" spans="1:65" s="13" customFormat="1" ht="11.25">
      <c r="B571" s="158"/>
      <c r="D571" s="159" t="s">
        <v>164</v>
      </c>
      <c r="E571" s="160" t="s">
        <v>1</v>
      </c>
      <c r="F571" s="161" t="s">
        <v>482</v>
      </c>
      <c r="H571" s="160" t="s">
        <v>1</v>
      </c>
      <c r="L571" s="158"/>
      <c r="M571" s="162"/>
      <c r="N571" s="163"/>
      <c r="O571" s="163"/>
      <c r="P571" s="163"/>
      <c r="Q571" s="163"/>
      <c r="R571" s="163"/>
      <c r="S571" s="163"/>
      <c r="T571" s="164"/>
      <c r="AT571" s="160" t="s">
        <v>164</v>
      </c>
      <c r="AU571" s="160" t="s">
        <v>88</v>
      </c>
      <c r="AV571" s="13" t="s">
        <v>83</v>
      </c>
      <c r="AW571" s="13" t="s">
        <v>34</v>
      </c>
      <c r="AX571" s="13" t="s">
        <v>78</v>
      </c>
      <c r="AY571" s="160" t="s">
        <v>156</v>
      </c>
    </row>
    <row r="572" spans="1:65" s="14" customFormat="1" ht="11.25">
      <c r="B572" s="165"/>
      <c r="D572" s="159" t="s">
        <v>164</v>
      </c>
      <c r="E572" s="166" t="s">
        <v>1</v>
      </c>
      <c r="F572" s="167" t="s">
        <v>988</v>
      </c>
      <c r="H572" s="168">
        <v>4.0999999999999996</v>
      </c>
      <c r="L572" s="165"/>
      <c r="M572" s="169"/>
      <c r="N572" s="170"/>
      <c r="O572" s="170"/>
      <c r="P572" s="170"/>
      <c r="Q572" s="170"/>
      <c r="R572" s="170"/>
      <c r="S572" s="170"/>
      <c r="T572" s="171"/>
      <c r="AT572" s="166" t="s">
        <v>164</v>
      </c>
      <c r="AU572" s="166" t="s">
        <v>88</v>
      </c>
      <c r="AV572" s="14" t="s">
        <v>88</v>
      </c>
      <c r="AW572" s="14" t="s">
        <v>34</v>
      </c>
      <c r="AX572" s="14" t="s">
        <v>78</v>
      </c>
      <c r="AY572" s="166" t="s">
        <v>156</v>
      </c>
    </row>
    <row r="573" spans="1:65" s="13" customFormat="1" ht="11.25">
      <c r="B573" s="158"/>
      <c r="D573" s="159" t="s">
        <v>164</v>
      </c>
      <c r="E573" s="160" t="s">
        <v>1</v>
      </c>
      <c r="F573" s="161" t="s">
        <v>476</v>
      </c>
      <c r="H573" s="160" t="s">
        <v>1</v>
      </c>
      <c r="L573" s="158"/>
      <c r="M573" s="162"/>
      <c r="N573" s="163"/>
      <c r="O573" s="163"/>
      <c r="P573" s="163"/>
      <c r="Q573" s="163"/>
      <c r="R573" s="163"/>
      <c r="S573" s="163"/>
      <c r="T573" s="164"/>
      <c r="AT573" s="160" t="s">
        <v>164</v>
      </c>
      <c r="AU573" s="160" t="s">
        <v>88</v>
      </c>
      <c r="AV573" s="13" t="s">
        <v>83</v>
      </c>
      <c r="AW573" s="13" t="s">
        <v>34</v>
      </c>
      <c r="AX573" s="13" t="s">
        <v>78</v>
      </c>
      <c r="AY573" s="160" t="s">
        <v>156</v>
      </c>
    </row>
    <row r="574" spans="1:65" s="14" customFormat="1" ht="11.25">
      <c r="B574" s="165"/>
      <c r="D574" s="159" t="s">
        <v>164</v>
      </c>
      <c r="E574" s="166" t="s">
        <v>1</v>
      </c>
      <c r="F574" s="167" t="s">
        <v>989</v>
      </c>
      <c r="H574" s="168">
        <v>8.8000000000000007</v>
      </c>
      <c r="L574" s="165"/>
      <c r="M574" s="169"/>
      <c r="N574" s="170"/>
      <c r="O574" s="170"/>
      <c r="P574" s="170"/>
      <c r="Q574" s="170"/>
      <c r="R574" s="170"/>
      <c r="S574" s="170"/>
      <c r="T574" s="171"/>
      <c r="AT574" s="166" t="s">
        <v>164</v>
      </c>
      <c r="AU574" s="166" t="s">
        <v>88</v>
      </c>
      <c r="AV574" s="14" t="s">
        <v>88</v>
      </c>
      <c r="AW574" s="14" t="s">
        <v>34</v>
      </c>
      <c r="AX574" s="14" t="s">
        <v>78</v>
      </c>
      <c r="AY574" s="166" t="s">
        <v>156</v>
      </c>
    </row>
    <row r="575" spans="1:65" s="15" customFormat="1" ht="11.25">
      <c r="B575" s="172"/>
      <c r="D575" s="159" t="s">
        <v>164</v>
      </c>
      <c r="E575" s="173" t="s">
        <v>1</v>
      </c>
      <c r="F575" s="174" t="s">
        <v>172</v>
      </c>
      <c r="H575" s="175">
        <v>12.9</v>
      </c>
      <c r="L575" s="172"/>
      <c r="M575" s="176"/>
      <c r="N575" s="177"/>
      <c r="O575" s="177"/>
      <c r="P575" s="177"/>
      <c r="Q575" s="177"/>
      <c r="R575" s="177"/>
      <c r="S575" s="177"/>
      <c r="T575" s="178"/>
      <c r="AT575" s="173" t="s">
        <v>164</v>
      </c>
      <c r="AU575" s="173" t="s">
        <v>88</v>
      </c>
      <c r="AV575" s="15" t="s">
        <v>162</v>
      </c>
      <c r="AW575" s="15" t="s">
        <v>34</v>
      </c>
      <c r="AX575" s="15" t="s">
        <v>83</v>
      </c>
      <c r="AY575" s="173" t="s">
        <v>156</v>
      </c>
    </row>
    <row r="576" spans="1:65" s="2" customFormat="1" ht="16.5" customHeight="1">
      <c r="A576" s="30"/>
      <c r="B576" s="144"/>
      <c r="C576" s="179" t="s">
        <v>990</v>
      </c>
      <c r="D576" s="179" t="s">
        <v>203</v>
      </c>
      <c r="E576" s="180" t="s">
        <v>991</v>
      </c>
      <c r="F576" s="181" t="s">
        <v>992</v>
      </c>
      <c r="G576" s="182" t="s">
        <v>218</v>
      </c>
      <c r="H576" s="183">
        <v>12.9</v>
      </c>
      <c r="I576" s="184">
        <v>6</v>
      </c>
      <c r="J576" s="184">
        <f>ROUND(I576*H576,2)</f>
        <v>77.400000000000006</v>
      </c>
      <c r="K576" s="185"/>
      <c r="L576" s="186"/>
      <c r="M576" s="187" t="s">
        <v>1</v>
      </c>
      <c r="N576" s="188" t="s">
        <v>44</v>
      </c>
      <c r="O576" s="154">
        <v>0</v>
      </c>
      <c r="P576" s="154">
        <f>O576*H576</f>
        <v>0</v>
      </c>
      <c r="Q576" s="154">
        <v>0</v>
      </c>
      <c r="R576" s="154">
        <f>Q576*H576</f>
        <v>0</v>
      </c>
      <c r="S576" s="154">
        <v>0</v>
      </c>
      <c r="T576" s="155">
        <f>S576*H576</f>
        <v>0</v>
      </c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R576" s="156" t="s">
        <v>346</v>
      </c>
      <c r="AT576" s="156" t="s">
        <v>203</v>
      </c>
      <c r="AU576" s="156" t="s">
        <v>88</v>
      </c>
      <c r="AY576" s="17" t="s">
        <v>156</v>
      </c>
      <c r="BE576" s="157">
        <f>IF(N576="základná",J576,0)</f>
        <v>0</v>
      </c>
      <c r="BF576" s="157">
        <f>IF(N576="znížená",J576,0)</f>
        <v>77.400000000000006</v>
      </c>
      <c r="BG576" s="157">
        <f>IF(N576="zákl. prenesená",J576,0)</f>
        <v>0</v>
      </c>
      <c r="BH576" s="157">
        <f>IF(N576="zníž. prenesená",J576,0)</f>
        <v>0</v>
      </c>
      <c r="BI576" s="157">
        <f>IF(N576="nulová",J576,0)</f>
        <v>0</v>
      </c>
      <c r="BJ576" s="17" t="s">
        <v>88</v>
      </c>
      <c r="BK576" s="157">
        <f>ROUND(I576*H576,2)</f>
        <v>77.400000000000006</v>
      </c>
      <c r="BL576" s="17" t="s">
        <v>252</v>
      </c>
      <c r="BM576" s="156" t="s">
        <v>993</v>
      </c>
    </row>
    <row r="577" spans="1:65" s="2" customFormat="1" ht="24.2" customHeight="1">
      <c r="A577" s="30"/>
      <c r="B577" s="144"/>
      <c r="C577" s="145" t="s">
        <v>994</v>
      </c>
      <c r="D577" s="145" t="s">
        <v>158</v>
      </c>
      <c r="E577" s="146" t="s">
        <v>995</v>
      </c>
      <c r="F577" s="147" t="s">
        <v>996</v>
      </c>
      <c r="G577" s="148" t="s">
        <v>218</v>
      </c>
      <c r="H577" s="149">
        <v>7.44</v>
      </c>
      <c r="I577" s="150">
        <v>39</v>
      </c>
      <c r="J577" s="150">
        <f>ROUND(I577*H577,2)</f>
        <v>290.16000000000003</v>
      </c>
      <c r="K577" s="151"/>
      <c r="L577" s="31"/>
      <c r="M577" s="152" t="s">
        <v>1</v>
      </c>
      <c r="N577" s="153" t="s">
        <v>44</v>
      </c>
      <c r="O577" s="154">
        <v>0.253</v>
      </c>
      <c r="P577" s="154">
        <f>O577*H577</f>
        <v>1.8823200000000002</v>
      </c>
      <c r="Q577" s="154">
        <v>1.0200000000000001E-3</v>
      </c>
      <c r="R577" s="154">
        <f>Q577*H577</f>
        <v>7.5888000000000006E-3</v>
      </c>
      <c r="S577" s="154">
        <v>0</v>
      </c>
      <c r="T577" s="155">
        <f>S577*H577</f>
        <v>0</v>
      </c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R577" s="156" t="s">
        <v>252</v>
      </c>
      <c r="AT577" s="156" t="s">
        <v>158</v>
      </c>
      <c r="AU577" s="156" t="s">
        <v>88</v>
      </c>
      <c r="AY577" s="17" t="s">
        <v>156</v>
      </c>
      <c r="BE577" s="157">
        <f>IF(N577="základná",J577,0)</f>
        <v>0</v>
      </c>
      <c r="BF577" s="157">
        <f>IF(N577="znížená",J577,0)</f>
        <v>290.16000000000003</v>
      </c>
      <c r="BG577" s="157">
        <f>IF(N577="zákl. prenesená",J577,0)</f>
        <v>0</v>
      </c>
      <c r="BH577" s="157">
        <f>IF(N577="zníž. prenesená",J577,0)</f>
        <v>0</v>
      </c>
      <c r="BI577" s="157">
        <f>IF(N577="nulová",J577,0)</f>
        <v>0</v>
      </c>
      <c r="BJ577" s="17" t="s">
        <v>88</v>
      </c>
      <c r="BK577" s="157">
        <f>ROUND(I577*H577,2)</f>
        <v>290.16000000000003</v>
      </c>
      <c r="BL577" s="17" t="s">
        <v>252</v>
      </c>
      <c r="BM577" s="156" t="s">
        <v>997</v>
      </c>
    </row>
    <row r="578" spans="1:65" s="13" customFormat="1" ht="11.25">
      <c r="B578" s="158"/>
      <c r="D578" s="159" t="s">
        <v>164</v>
      </c>
      <c r="E578" s="160" t="s">
        <v>1</v>
      </c>
      <c r="F578" s="161" t="s">
        <v>998</v>
      </c>
      <c r="H578" s="160" t="s">
        <v>1</v>
      </c>
      <c r="L578" s="158"/>
      <c r="M578" s="162"/>
      <c r="N578" s="163"/>
      <c r="O578" s="163"/>
      <c r="P578" s="163"/>
      <c r="Q578" s="163"/>
      <c r="R578" s="163"/>
      <c r="S578" s="163"/>
      <c r="T578" s="164"/>
      <c r="AT578" s="160" t="s">
        <v>164</v>
      </c>
      <c r="AU578" s="160" t="s">
        <v>88</v>
      </c>
      <c r="AV578" s="13" t="s">
        <v>83</v>
      </c>
      <c r="AW578" s="13" t="s">
        <v>34</v>
      </c>
      <c r="AX578" s="13" t="s">
        <v>78</v>
      </c>
      <c r="AY578" s="160" t="s">
        <v>156</v>
      </c>
    </row>
    <row r="579" spans="1:65" s="14" customFormat="1" ht="11.25">
      <c r="B579" s="165"/>
      <c r="D579" s="159" t="s">
        <v>164</v>
      </c>
      <c r="E579" s="166" t="s">
        <v>1</v>
      </c>
      <c r="F579" s="167" t="s">
        <v>999</v>
      </c>
      <c r="H579" s="168">
        <v>7.44</v>
      </c>
      <c r="L579" s="165"/>
      <c r="M579" s="169"/>
      <c r="N579" s="170"/>
      <c r="O579" s="170"/>
      <c r="P579" s="170"/>
      <c r="Q579" s="170"/>
      <c r="R579" s="170"/>
      <c r="S579" s="170"/>
      <c r="T579" s="171"/>
      <c r="AT579" s="166" t="s">
        <v>164</v>
      </c>
      <c r="AU579" s="166" t="s">
        <v>88</v>
      </c>
      <c r="AV579" s="14" t="s">
        <v>88</v>
      </c>
      <c r="AW579" s="14" t="s">
        <v>34</v>
      </c>
      <c r="AX579" s="14" t="s">
        <v>83</v>
      </c>
      <c r="AY579" s="166" t="s">
        <v>156</v>
      </c>
    </row>
    <row r="580" spans="1:65" s="2" customFormat="1" ht="24.2" customHeight="1">
      <c r="A580" s="30"/>
      <c r="B580" s="144"/>
      <c r="C580" s="145" t="s">
        <v>1000</v>
      </c>
      <c r="D580" s="145" t="s">
        <v>158</v>
      </c>
      <c r="E580" s="146" t="s">
        <v>1001</v>
      </c>
      <c r="F580" s="147" t="s">
        <v>1002</v>
      </c>
      <c r="G580" s="148" t="s">
        <v>206</v>
      </c>
      <c r="H580" s="149">
        <v>0.96199999999999997</v>
      </c>
      <c r="I580" s="150">
        <v>20.48</v>
      </c>
      <c r="J580" s="150">
        <f>ROUND(I580*H580,2)</f>
        <v>19.7</v>
      </c>
      <c r="K580" s="151"/>
      <c r="L580" s="31"/>
      <c r="M580" s="152" t="s">
        <v>1</v>
      </c>
      <c r="N580" s="153" t="s">
        <v>44</v>
      </c>
      <c r="O580" s="154">
        <v>1.6020000000000001</v>
      </c>
      <c r="P580" s="154">
        <f>O580*H580</f>
        <v>1.5411239999999999</v>
      </c>
      <c r="Q580" s="154">
        <v>0</v>
      </c>
      <c r="R580" s="154">
        <f>Q580*H580</f>
        <v>0</v>
      </c>
      <c r="S580" s="154">
        <v>0</v>
      </c>
      <c r="T580" s="155">
        <f>S580*H580</f>
        <v>0</v>
      </c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R580" s="156" t="s">
        <v>252</v>
      </c>
      <c r="AT580" s="156" t="s">
        <v>158</v>
      </c>
      <c r="AU580" s="156" t="s">
        <v>88</v>
      </c>
      <c r="AY580" s="17" t="s">
        <v>156</v>
      </c>
      <c r="BE580" s="157">
        <f>IF(N580="základná",J580,0)</f>
        <v>0</v>
      </c>
      <c r="BF580" s="157">
        <f>IF(N580="znížená",J580,0)</f>
        <v>19.7</v>
      </c>
      <c r="BG580" s="157">
        <f>IF(N580="zákl. prenesená",J580,0)</f>
        <v>0</v>
      </c>
      <c r="BH580" s="157">
        <f>IF(N580="zníž. prenesená",J580,0)</f>
        <v>0</v>
      </c>
      <c r="BI580" s="157">
        <f>IF(N580="nulová",J580,0)</f>
        <v>0</v>
      </c>
      <c r="BJ580" s="17" t="s">
        <v>88</v>
      </c>
      <c r="BK580" s="157">
        <f>ROUND(I580*H580,2)</f>
        <v>19.7</v>
      </c>
      <c r="BL580" s="17" t="s">
        <v>252</v>
      </c>
      <c r="BM580" s="156" t="s">
        <v>1003</v>
      </c>
    </row>
    <row r="581" spans="1:65" s="2" customFormat="1" ht="24.2" customHeight="1">
      <c r="A581" s="30"/>
      <c r="B581" s="144"/>
      <c r="C581" s="145" t="s">
        <v>1004</v>
      </c>
      <c r="D581" s="145" t="s">
        <v>158</v>
      </c>
      <c r="E581" s="146" t="s">
        <v>1005</v>
      </c>
      <c r="F581" s="147" t="s">
        <v>1006</v>
      </c>
      <c r="G581" s="148" t="s">
        <v>292</v>
      </c>
      <c r="H581" s="149">
        <v>1</v>
      </c>
      <c r="I581" s="150">
        <v>160</v>
      </c>
      <c r="J581" s="150">
        <f>ROUND(I581*H581,2)</f>
        <v>160</v>
      </c>
      <c r="K581" s="151"/>
      <c r="L581" s="31"/>
      <c r="M581" s="152" t="s">
        <v>1</v>
      </c>
      <c r="N581" s="153" t="s">
        <v>44</v>
      </c>
      <c r="O581" s="154">
        <v>0</v>
      </c>
      <c r="P581" s="154">
        <f>O581*H581</f>
        <v>0</v>
      </c>
      <c r="Q581" s="154">
        <v>0</v>
      </c>
      <c r="R581" s="154">
        <f>Q581*H581</f>
        <v>0</v>
      </c>
      <c r="S581" s="154">
        <v>0</v>
      </c>
      <c r="T581" s="155">
        <f>S581*H581</f>
        <v>0</v>
      </c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R581" s="156" t="s">
        <v>252</v>
      </c>
      <c r="AT581" s="156" t="s">
        <v>158</v>
      </c>
      <c r="AU581" s="156" t="s">
        <v>88</v>
      </c>
      <c r="AY581" s="17" t="s">
        <v>156</v>
      </c>
      <c r="BE581" s="157">
        <f>IF(N581="základná",J581,0)</f>
        <v>0</v>
      </c>
      <c r="BF581" s="157">
        <f>IF(N581="znížená",J581,0)</f>
        <v>160</v>
      </c>
      <c r="BG581" s="157">
        <f>IF(N581="zákl. prenesená",J581,0)</f>
        <v>0</v>
      </c>
      <c r="BH581" s="157">
        <f>IF(N581="zníž. prenesená",J581,0)</f>
        <v>0</v>
      </c>
      <c r="BI581" s="157">
        <f>IF(N581="nulová",J581,0)</f>
        <v>0</v>
      </c>
      <c r="BJ581" s="17" t="s">
        <v>88</v>
      </c>
      <c r="BK581" s="157">
        <f>ROUND(I581*H581,2)</f>
        <v>160</v>
      </c>
      <c r="BL581" s="17" t="s">
        <v>252</v>
      </c>
      <c r="BM581" s="156" t="s">
        <v>1007</v>
      </c>
    </row>
    <row r="582" spans="1:65" s="12" customFormat="1" ht="22.9" customHeight="1">
      <c r="B582" s="132"/>
      <c r="D582" s="133" t="s">
        <v>77</v>
      </c>
      <c r="E582" s="142" t="s">
        <v>1008</v>
      </c>
      <c r="F582" s="142" t="s">
        <v>1009</v>
      </c>
      <c r="J582" s="143">
        <f>BK582</f>
        <v>879.76</v>
      </c>
      <c r="L582" s="132"/>
      <c r="M582" s="136"/>
      <c r="N582" s="137"/>
      <c r="O582" s="137"/>
      <c r="P582" s="138">
        <f>SUM(P583:P591)</f>
        <v>46.885102400000001</v>
      </c>
      <c r="Q582" s="137"/>
      <c r="R582" s="138">
        <f>SUM(R583:R591)</f>
        <v>2.0050800000000001E-2</v>
      </c>
      <c r="S582" s="137"/>
      <c r="T582" s="139">
        <f>SUM(T583:T591)</f>
        <v>0</v>
      </c>
      <c r="AR582" s="133" t="s">
        <v>88</v>
      </c>
      <c r="AT582" s="140" t="s">
        <v>77</v>
      </c>
      <c r="AU582" s="140" t="s">
        <v>83</v>
      </c>
      <c r="AY582" s="133" t="s">
        <v>156</v>
      </c>
      <c r="BK582" s="141">
        <f>SUM(BK583:BK591)</f>
        <v>879.76</v>
      </c>
    </row>
    <row r="583" spans="1:65" s="2" customFormat="1" ht="24.2" customHeight="1">
      <c r="A583" s="30"/>
      <c r="B583" s="144"/>
      <c r="C583" s="145" t="s">
        <v>1010</v>
      </c>
      <c r="D583" s="145" t="s">
        <v>158</v>
      </c>
      <c r="E583" s="146" t="s">
        <v>1011</v>
      </c>
      <c r="F583" s="147" t="s">
        <v>1012</v>
      </c>
      <c r="G583" s="148" t="s">
        <v>98</v>
      </c>
      <c r="H583" s="149">
        <v>56.12</v>
      </c>
      <c r="I583" s="150">
        <v>5.18</v>
      </c>
      <c r="J583" s="150">
        <f>ROUND(I583*H583,2)</f>
        <v>290.7</v>
      </c>
      <c r="K583" s="151"/>
      <c r="L583" s="31"/>
      <c r="M583" s="152" t="s">
        <v>1</v>
      </c>
      <c r="N583" s="153" t="s">
        <v>44</v>
      </c>
      <c r="O583" s="154">
        <v>0.22652</v>
      </c>
      <c r="P583" s="154">
        <f>O583*H583</f>
        <v>12.712302399999999</v>
      </c>
      <c r="Q583" s="154">
        <v>2.9E-4</v>
      </c>
      <c r="R583" s="154">
        <f>Q583*H583</f>
        <v>1.6274799999999999E-2</v>
      </c>
      <c r="S583" s="154">
        <v>0</v>
      </c>
      <c r="T583" s="155">
        <f>S583*H583</f>
        <v>0</v>
      </c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R583" s="156" t="s">
        <v>252</v>
      </c>
      <c r="AT583" s="156" t="s">
        <v>158</v>
      </c>
      <c r="AU583" s="156" t="s">
        <v>88</v>
      </c>
      <c r="AY583" s="17" t="s">
        <v>156</v>
      </c>
      <c r="BE583" s="157">
        <f>IF(N583="základná",J583,0)</f>
        <v>0</v>
      </c>
      <c r="BF583" s="157">
        <f>IF(N583="znížená",J583,0)</f>
        <v>290.7</v>
      </c>
      <c r="BG583" s="157">
        <f>IF(N583="zákl. prenesená",J583,0)</f>
        <v>0</v>
      </c>
      <c r="BH583" s="157">
        <f>IF(N583="zníž. prenesená",J583,0)</f>
        <v>0</v>
      </c>
      <c r="BI583" s="157">
        <f>IF(N583="nulová",J583,0)</f>
        <v>0</v>
      </c>
      <c r="BJ583" s="17" t="s">
        <v>88</v>
      </c>
      <c r="BK583" s="157">
        <f>ROUND(I583*H583,2)</f>
        <v>290.7</v>
      </c>
      <c r="BL583" s="17" t="s">
        <v>252</v>
      </c>
      <c r="BM583" s="156" t="s">
        <v>1013</v>
      </c>
    </row>
    <row r="584" spans="1:65" s="13" customFormat="1" ht="11.25">
      <c r="B584" s="158"/>
      <c r="D584" s="159" t="s">
        <v>164</v>
      </c>
      <c r="E584" s="160" t="s">
        <v>1</v>
      </c>
      <c r="F584" s="161" t="s">
        <v>633</v>
      </c>
      <c r="H584" s="160" t="s">
        <v>1</v>
      </c>
      <c r="L584" s="158"/>
      <c r="M584" s="162"/>
      <c r="N584" s="163"/>
      <c r="O584" s="163"/>
      <c r="P584" s="163"/>
      <c r="Q584" s="163"/>
      <c r="R584" s="163"/>
      <c r="S584" s="163"/>
      <c r="T584" s="164"/>
      <c r="AT584" s="160" t="s">
        <v>164</v>
      </c>
      <c r="AU584" s="160" t="s">
        <v>88</v>
      </c>
      <c r="AV584" s="13" t="s">
        <v>83</v>
      </c>
      <c r="AW584" s="13" t="s">
        <v>34</v>
      </c>
      <c r="AX584" s="13" t="s">
        <v>78</v>
      </c>
      <c r="AY584" s="160" t="s">
        <v>156</v>
      </c>
    </row>
    <row r="585" spans="1:65" s="14" customFormat="1" ht="11.25">
      <c r="B585" s="165"/>
      <c r="D585" s="159" t="s">
        <v>164</v>
      </c>
      <c r="E585" s="166" t="s">
        <v>1</v>
      </c>
      <c r="F585" s="167" t="s">
        <v>1014</v>
      </c>
      <c r="H585" s="168">
        <v>56.12</v>
      </c>
      <c r="L585" s="165"/>
      <c r="M585" s="169"/>
      <c r="N585" s="170"/>
      <c r="O585" s="170"/>
      <c r="P585" s="170"/>
      <c r="Q585" s="170"/>
      <c r="R585" s="170"/>
      <c r="S585" s="170"/>
      <c r="T585" s="171"/>
      <c r="AT585" s="166" t="s">
        <v>164</v>
      </c>
      <c r="AU585" s="166" t="s">
        <v>88</v>
      </c>
      <c r="AV585" s="14" t="s">
        <v>88</v>
      </c>
      <c r="AW585" s="14" t="s">
        <v>34</v>
      </c>
      <c r="AX585" s="14" t="s">
        <v>83</v>
      </c>
      <c r="AY585" s="166" t="s">
        <v>156</v>
      </c>
    </row>
    <row r="586" spans="1:65" s="2" customFormat="1" ht="37.9" customHeight="1">
      <c r="A586" s="30"/>
      <c r="B586" s="144"/>
      <c r="C586" s="145" t="s">
        <v>1015</v>
      </c>
      <c r="D586" s="145" t="s">
        <v>158</v>
      </c>
      <c r="E586" s="146" t="s">
        <v>1016</v>
      </c>
      <c r="F586" s="147" t="s">
        <v>1017</v>
      </c>
      <c r="G586" s="148" t="s">
        <v>98</v>
      </c>
      <c r="H586" s="149">
        <v>188.8</v>
      </c>
      <c r="I586" s="150">
        <v>3.12</v>
      </c>
      <c r="J586" s="150">
        <f>ROUND(I586*H586,2)</f>
        <v>589.05999999999995</v>
      </c>
      <c r="K586" s="151"/>
      <c r="L586" s="31"/>
      <c r="M586" s="152" t="s">
        <v>1</v>
      </c>
      <c r="N586" s="153" t="s">
        <v>44</v>
      </c>
      <c r="O586" s="154">
        <v>0.18099999999999999</v>
      </c>
      <c r="P586" s="154">
        <f>O586*H586</f>
        <v>34.172800000000002</v>
      </c>
      <c r="Q586" s="154">
        <v>2.0000000000000002E-5</v>
      </c>
      <c r="R586" s="154">
        <f>Q586*H586</f>
        <v>3.7760000000000007E-3</v>
      </c>
      <c r="S586" s="154">
        <v>0</v>
      </c>
      <c r="T586" s="155">
        <f>S586*H586</f>
        <v>0</v>
      </c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R586" s="156" t="s">
        <v>252</v>
      </c>
      <c r="AT586" s="156" t="s">
        <v>158</v>
      </c>
      <c r="AU586" s="156" t="s">
        <v>88</v>
      </c>
      <c r="AY586" s="17" t="s">
        <v>156</v>
      </c>
      <c r="BE586" s="157">
        <f>IF(N586="základná",J586,0)</f>
        <v>0</v>
      </c>
      <c r="BF586" s="157">
        <f>IF(N586="znížená",J586,0)</f>
        <v>589.05999999999995</v>
      </c>
      <c r="BG586" s="157">
        <f>IF(N586="zákl. prenesená",J586,0)</f>
        <v>0</v>
      </c>
      <c r="BH586" s="157">
        <f>IF(N586="zníž. prenesená",J586,0)</f>
        <v>0</v>
      </c>
      <c r="BI586" s="157">
        <f>IF(N586="nulová",J586,0)</f>
        <v>0</v>
      </c>
      <c r="BJ586" s="17" t="s">
        <v>88</v>
      </c>
      <c r="BK586" s="157">
        <f>ROUND(I586*H586,2)</f>
        <v>589.05999999999995</v>
      </c>
      <c r="BL586" s="17" t="s">
        <v>252</v>
      </c>
      <c r="BM586" s="156" t="s">
        <v>1018</v>
      </c>
    </row>
    <row r="587" spans="1:65" s="13" customFormat="1" ht="11.25">
      <c r="B587" s="158"/>
      <c r="D587" s="159" t="s">
        <v>164</v>
      </c>
      <c r="E587" s="160" t="s">
        <v>1</v>
      </c>
      <c r="F587" s="161" t="s">
        <v>1019</v>
      </c>
      <c r="H587" s="160" t="s">
        <v>1</v>
      </c>
      <c r="L587" s="158"/>
      <c r="M587" s="162"/>
      <c r="N587" s="163"/>
      <c r="O587" s="163"/>
      <c r="P587" s="163"/>
      <c r="Q587" s="163"/>
      <c r="R587" s="163"/>
      <c r="S587" s="163"/>
      <c r="T587" s="164"/>
      <c r="AT587" s="160" t="s">
        <v>164</v>
      </c>
      <c r="AU587" s="160" t="s">
        <v>88</v>
      </c>
      <c r="AV587" s="13" t="s">
        <v>83</v>
      </c>
      <c r="AW587" s="13" t="s">
        <v>34</v>
      </c>
      <c r="AX587" s="13" t="s">
        <v>78</v>
      </c>
      <c r="AY587" s="160" t="s">
        <v>156</v>
      </c>
    </row>
    <row r="588" spans="1:65" s="14" customFormat="1" ht="11.25">
      <c r="B588" s="165"/>
      <c r="D588" s="159" t="s">
        <v>164</v>
      </c>
      <c r="E588" s="166" t="s">
        <v>1</v>
      </c>
      <c r="F588" s="167" t="s">
        <v>1020</v>
      </c>
      <c r="H588" s="168">
        <v>142</v>
      </c>
      <c r="L588" s="165"/>
      <c r="M588" s="169"/>
      <c r="N588" s="170"/>
      <c r="O588" s="170"/>
      <c r="P588" s="170"/>
      <c r="Q588" s="170"/>
      <c r="R588" s="170"/>
      <c r="S588" s="170"/>
      <c r="T588" s="171"/>
      <c r="AT588" s="166" t="s">
        <v>164</v>
      </c>
      <c r="AU588" s="166" t="s">
        <v>88</v>
      </c>
      <c r="AV588" s="14" t="s">
        <v>88</v>
      </c>
      <c r="AW588" s="14" t="s">
        <v>34</v>
      </c>
      <c r="AX588" s="14" t="s">
        <v>78</v>
      </c>
      <c r="AY588" s="166" t="s">
        <v>156</v>
      </c>
    </row>
    <row r="589" spans="1:65" s="14" customFormat="1" ht="11.25">
      <c r="B589" s="165"/>
      <c r="D589" s="159" t="s">
        <v>164</v>
      </c>
      <c r="E589" s="166" t="s">
        <v>1</v>
      </c>
      <c r="F589" s="167" t="s">
        <v>1021</v>
      </c>
      <c r="H589" s="168">
        <v>26</v>
      </c>
      <c r="L589" s="165"/>
      <c r="M589" s="169"/>
      <c r="N589" s="170"/>
      <c r="O589" s="170"/>
      <c r="P589" s="170"/>
      <c r="Q589" s="170"/>
      <c r="R589" s="170"/>
      <c r="S589" s="170"/>
      <c r="T589" s="171"/>
      <c r="AT589" s="166" t="s">
        <v>164</v>
      </c>
      <c r="AU589" s="166" t="s">
        <v>88</v>
      </c>
      <c r="AV589" s="14" t="s">
        <v>88</v>
      </c>
      <c r="AW589" s="14" t="s">
        <v>34</v>
      </c>
      <c r="AX589" s="14" t="s">
        <v>78</v>
      </c>
      <c r="AY589" s="166" t="s">
        <v>156</v>
      </c>
    </row>
    <row r="590" spans="1:65" s="14" customFormat="1" ht="11.25">
      <c r="B590" s="165"/>
      <c r="D590" s="159" t="s">
        <v>164</v>
      </c>
      <c r="E590" s="166" t="s">
        <v>1</v>
      </c>
      <c r="F590" s="167" t="s">
        <v>1022</v>
      </c>
      <c r="H590" s="168">
        <v>20.8</v>
      </c>
      <c r="L590" s="165"/>
      <c r="M590" s="169"/>
      <c r="N590" s="170"/>
      <c r="O590" s="170"/>
      <c r="P590" s="170"/>
      <c r="Q590" s="170"/>
      <c r="R590" s="170"/>
      <c r="S590" s="170"/>
      <c r="T590" s="171"/>
      <c r="AT590" s="166" t="s">
        <v>164</v>
      </c>
      <c r="AU590" s="166" t="s">
        <v>88</v>
      </c>
      <c r="AV590" s="14" t="s">
        <v>88</v>
      </c>
      <c r="AW590" s="14" t="s">
        <v>34</v>
      </c>
      <c r="AX590" s="14" t="s">
        <v>78</v>
      </c>
      <c r="AY590" s="166" t="s">
        <v>156</v>
      </c>
    </row>
    <row r="591" spans="1:65" s="15" customFormat="1" ht="11.25">
      <c r="B591" s="172"/>
      <c r="D591" s="159" t="s">
        <v>164</v>
      </c>
      <c r="E591" s="173" t="s">
        <v>1</v>
      </c>
      <c r="F591" s="174" t="s">
        <v>172</v>
      </c>
      <c r="H591" s="175">
        <v>188.8</v>
      </c>
      <c r="L591" s="172"/>
      <c r="M591" s="176"/>
      <c r="N591" s="177"/>
      <c r="O591" s="177"/>
      <c r="P591" s="177"/>
      <c r="Q591" s="177"/>
      <c r="R591" s="177"/>
      <c r="S591" s="177"/>
      <c r="T591" s="178"/>
      <c r="AT591" s="173" t="s">
        <v>164</v>
      </c>
      <c r="AU591" s="173" t="s">
        <v>88</v>
      </c>
      <c r="AV591" s="15" t="s">
        <v>162</v>
      </c>
      <c r="AW591" s="15" t="s">
        <v>34</v>
      </c>
      <c r="AX591" s="15" t="s">
        <v>83</v>
      </c>
      <c r="AY591" s="173" t="s">
        <v>156</v>
      </c>
    </row>
    <row r="592" spans="1:65" s="12" customFormat="1" ht="22.9" customHeight="1">
      <c r="B592" s="132"/>
      <c r="D592" s="133" t="s">
        <v>77</v>
      </c>
      <c r="E592" s="142" t="s">
        <v>1023</v>
      </c>
      <c r="F592" s="142" t="s">
        <v>109</v>
      </c>
      <c r="J592" s="143">
        <f>BK592</f>
        <v>1988.0900000000001</v>
      </c>
      <c r="L592" s="132"/>
      <c r="M592" s="136"/>
      <c r="N592" s="137"/>
      <c r="O592" s="137"/>
      <c r="P592" s="138">
        <f>SUM(P593:P596)</f>
        <v>66.942116999999996</v>
      </c>
      <c r="Q592" s="137"/>
      <c r="R592" s="138">
        <f>SUM(R593:R596)</f>
        <v>0.22319549999999999</v>
      </c>
      <c r="S592" s="137"/>
      <c r="T592" s="139">
        <f>SUM(T593:T596)</f>
        <v>0</v>
      </c>
      <c r="AR592" s="133" t="s">
        <v>88</v>
      </c>
      <c r="AT592" s="140" t="s">
        <v>77</v>
      </c>
      <c r="AU592" s="140" t="s">
        <v>83</v>
      </c>
      <c r="AY592" s="133" t="s">
        <v>156</v>
      </c>
      <c r="BK592" s="141">
        <f>SUM(BK593:BK596)</f>
        <v>1988.0900000000001</v>
      </c>
    </row>
    <row r="593" spans="1:65" s="2" customFormat="1" ht="24.2" customHeight="1">
      <c r="A593" s="30"/>
      <c r="B593" s="144"/>
      <c r="C593" s="145" t="s">
        <v>1024</v>
      </c>
      <c r="D593" s="145" t="s">
        <v>158</v>
      </c>
      <c r="E593" s="146" t="s">
        <v>1025</v>
      </c>
      <c r="F593" s="147" t="s">
        <v>1026</v>
      </c>
      <c r="G593" s="148" t="s">
        <v>98</v>
      </c>
      <c r="H593" s="149">
        <v>413.32499999999999</v>
      </c>
      <c r="I593" s="150">
        <v>1.27</v>
      </c>
      <c r="J593" s="150">
        <f>ROUND(I593*H593,2)</f>
        <v>524.91999999999996</v>
      </c>
      <c r="K593" s="151"/>
      <c r="L593" s="31"/>
      <c r="M593" s="152" t="s">
        <v>1</v>
      </c>
      <c r="N593" s="153" t="s">
        <v>44</v>
      </c>
      <c r="O593" s="154">
        <v>0.05</v>
      </c>
      <c r="P593" s="154">
        <f>O593*H593</f>
        <v>20.666250000000002</v>
      </c>
      <c r="Q593" s="154">
        <v>1.7000000000000001E-4</v>
      </c>
      <c r="R593" s="154">
        <f>Q593*H593</f>
        <v>7.0265250000000001E-2</v>
      </c>
      <c r="S593" s="154">
        <v>0</v>
      </c>
      <c r="T593" s="155">
        <f>S593*H593</f>
        <v>0</v>
      </c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R593" s="156" t="s">
        <v>252</v>
      </c>
      <c r="AT593" s="156" t="s">
        <v>158</v>
      </c>
      <c r="AU593" s="156" t="s">
        <v>88</v>
      </c>
      <c r="AY593" s="17" t="s">
        <v>156</v>
      </c>
      <c r="BE593" s="157">
        <f>IF(N593="základná",J593,0)</f>
        <v>0</v>
      </c>
      <c r="BF593" s="157">
        <f>IF(N593="znížená",J593,0)</f>
        <v>524.91999999999996</v>
      </c>
      <c r="BG593" s="157">
        <f>IF(N593="zákl. prenesená",J593,0)</f>
        <v>0</v>
      </c>
      <c r="BH593" s="157">
        <f>IF(N593="zníž. prenesená",J593,0)</f>
        <v>0</v>
      </c>
      <c r="BI593" s="157">
        <f>IF(N593="nulová",J593,0)</f>
        <v>0</v>
      </c>
      <c r="BJ593" s="17" t="s">
        <v>88</v>
      </c>
      <c r="BK593" s="157">
        <f>ROUND(I593*H593,2)</f>
        <v>524.91999999999996</v>
      </c>
      <c r="BL593" s="17" t="s">
        <v>252</v>
      </c>
      <c r="BM593" s="156" t="s">
        <v>1027</v>
      </c>
    </row>
    <row r="594" spans="1:65" s="14" customFormat="1" ht="11.25">
      <c r="B594" s="165"/>
      <c r="D594" s="159" t="s">
        <v>164</v>
      </c>
      <c r="E594" s="166" t="s">
        <v>109</v>
      </c>
      <c r="F594" s="167" t="s">
        <v>1028</v>
      </c>
      <c r="H594" s="168">
        <v>413.32499999999999</v>
      </c>
      <c r="L594" s="165"/>
      <c r="M594" s="169"/>
      <c r="N594" s="170"/>
      <c r="O594" s="170"/>
      <c r="P594" s="170"/>
      <c r="Q594" s="170"/>
      <c r="R594" s="170"/>
      <c r="S594" s="170"/>
      <c r="T594" s="171"/>
      <c r="AT594" s="166" t="s">
        <v>164</v>
      </c>
      <c r="AU594" s="166" t="s">
        <v>88</v>
      </c>
      <c r="AV594" s="14" t="s">
        <v>88</v>
      </c>
      <c r="AW594" s="14" t="s">
        <v>34</v>
      </c>
      <c r="AX594" s="14" t="s">
        <v>83</v>
      </c>
      <c r="AY594" s="166" t="s">
        <v>156</v>
      </c>
    </row>
    <row r="595" spans="1:65" s="2" customFormat="1" ht="33" customHeight="1">
      <c r="A595" s="30"/>
      <c r="B595" s="144"/>
      <c r="C595" s="145" t="s">
        <v>1029</v>
      </c>
      <c r="D595" s="145" t="s">
        <v>158</v>
      </c>
      <c r="E595" s="146" t="s">
        <v>1030</v>
      </c>
      <c r="F595" s="147" t="s">
        <v>1031</v>
      </c>
      <c r="G595" s="148" t="s">
        <v>98</v>
      </c>
      <c r="H595" s="149">
        <v>413.32499999999999</v>
      </c>
      <c r="I595" s="150">
        <v>3.54</v>
      </c>
      <c r="J595" s="150">
        <f>ROUND(I595*H595,2)</f>
        <v>1463.17</v>
      </c>
      <c r="K595" s="151"/>
      <c r="L595" s="31"/>
      <c r="M595" s="152" t="s">
        <v>1</v>
      </c>
      <c r="N595" s="153" t="s">
        <v>44</v>
      </c>
      <c r="O595" s="154">
        <v>0.11196</v>
      </c>
      <c r="P595" s="154">
        <f>O595*H595</f>
        <v>46.275866999999998</v>
      </c>
      <c r="Q595" s="154">
        <v>3.6999999999999999E-4</v>
      </c>
      <c r="R595" s="154">
        <f>Q595*H595</f>
        <v>0.15293024999999999</v>
      </c>
      <c r="S595" s="154">
        <v>0</v>
      </c>
      <c r="T595" s="155">
        <f>S595*H595</f>
        <v>0</v>
      </c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R595" s="156" t="s">
        <v>252</v>
      </c>
      <c r="AT595" s="156" t="s">
        <v>158</v>
      </c>
      <c r="AU595" s="156" t="s">
        <v>88</v>
      </c>
      <c r="AY595" s="17" t="s">
        <v>156</v>
      </c>
      <c r="BE595" s="157">
        <f>IF(N595="základná",J595,0)</f>
        <v>0</v>
      </c>
      <c r="BF595" s="157">
        <f>IF(N595="znížená",J595,0)</f>
        <v>1463.17</v>
      </c>
      <c r="BG595" s="157">
        <f>IF(N595="zákl. prenesená",J595,0)</f>
        <v>0</v>
      </c>
      <c r="BH595" s="157">
        <f>IF(N595="zníž. prenesená",J595,0)</f>
        <v>0</v>
      </c>
      <c r="BI595" s="157">
        <f>IF(N595="nulová",J595,0)</f>
        <v>0</v>
      </c>
      <c r="BJ595" s="17" t="s">
        <v>88</v>
      </c>
      <c r="BK595" s="157">
        <f>ROUND(I595*H595,2)</f>
        <v>1463.17</v>
      </c>
      <c r="BL595" s="17" t="s">
        <v>252</v>
      </c>
      <c r="BM595" s="156" t="s">
        <v>1032</v>
      </c>
    </row>
    <row r="596" spans="1:65" s="14" customFormat="1" ht="11.25">
      <c r="B596" s="165"/>
      <c r="D596" s="159" t="s">
        <v>164</v>
      </c>
      <c r="E596" s="166" t="s">
        <v>1</v>
      </c>
      <c r="F596" s="167" t="s">
        <v>109</v>
      </c>
      <c r="H596" s="168">
        <v>413.32499999999999</v>
      </c>
      <c r="L596" s="165"/>
      <c r="M596" s="169"/>
      <c r="N596" s="170"/>
      <c r="O596" s="170"/>
      <c r="P596" s="170"/>
      <c r="Q596" s="170"/>
      <c r="R596" s="170"/>
      <c r="S596" s="170"/>
      <c r="T596" s="171"/>
      <c r="AT596" s="166" t="s">
        <v>164</v>
      </c>
      <c r="AU596" s="166" t="s">
        <v>88</v>
      </c>
      <c r="AV596" s="14" t="s">
        <v>88</v>
      </c>
      <c r="AW596" s="14" t="s">
        <v>34</v>
      </c>
      <c r="AX596" s="14" t="s">
        <v>83</v>
      </c>
      <c r="AY596" s="166" t="s">
        <v>156</v>
      </c>
    </row>
    <row r="597" spans="1:65" s="12" customFormat="1" ht="25.9" customHeight="1">
      <c r="B597" s="132"/>
      <c r="D597" s="133" t="s">
        <v>77</v>
      </c>
      <c r="E597" s="134" t="s">
        <v>1033</v>
      </c>
      <c r="F597" s="134" t="s">
        <v>1034</v>
      </c>
      <c r="J597" s="135">
        <f>BK597</f>
        <v>330</v>
      </c>
      <c r="L597" s="132"/>
      <c r="M597" s="136"/>
      <c r="N597" s="137"/>
      <c r="O597" s="137"/>
      <c r="P597" s="138">
        <f>P598</f>
        <v>0</v>
      </c>
      <c r="Q597" s="137"/>
      <c r="R597" s="138">
        <f>R598</f>
        <v>0</v>
      </c>
      <c r="S597" s="137"/>
      <c r="T597" s="139">
        <f>T598</f>
        <v>0</v>
      </c>
      <c r="AR597" s="133" t="s">
        <v>190</v>
      </c>
      <c r="AT597" s="140" t="s">
        <v>77</v>
      </c>
      <c r="AU597" s="140" t="s">
        <v>78</v>
      </c>
      <c r="AY597" s="133" t="s">
        <v>156</v>
      </c>
      <c r="BK597" s="141">
        <f>BK598</f>
        <v>330</v>
      </c>
    </row>
    <row r="598" spans="1:65" s="12" customFormat="1" ht="22.9" customHeight="1">
      <c r="B598" s="132"/>
      <c r="D598" s="133" t="s">
        <v>77</v>
      </c>
      <c r="E598" s="142" t="s">
        <v>1035</v>
      </c>
      <c r="F598" s="142" t="s">
        <v>1036</v>
      </c>
      <c r="J598" s="143">
        <f>BK598</f>
        <v>330</v>
      </c>
      <c r="L598" s="132"/>
      <c r="M598" s="136"/>
      <c r="N598" s="137"/>
      <c r="O598" s="137"/>
      <c r="P598" s="138">
        <f>SUM(P599:P602)</f>
        <v>0</v>
      </c>
      <c r="Q598" s="137"/>
      <c r="R598" s="138">
        <f>SUM(R599:R602)</f>
        <v>0</v>
      </c>
      <c r="S598" s="137"/>
      <c r="T598" s="139">
        <f>SUM(T599:T602)</f>
        <v>0</v>
      </c>
      <c r="AR598" s="133" t="s">
        <v>190</v>
      </c>
      <c r="AT598" s="140" t="s">
        <v>77</v>
      </c>
      <c r="AU598" s="140" t="s">
        <v>83</v>
      </c>
      <c r="AY598" s="133" t="s">
        <v>156</v>
      </c>
      <c r="BK598" s="141">
        <f>SUM(BK599:BK602)</f>
        <v>330</v>
      </c>
    </row>
    <row r="599" spans="1:65" s="2" customFormat="1" ht="16.5" customHeight="1">
      <c r="A599" s="30"/>
      <c r="B599" s="144"/>
      <c r="C599" s="145" t="s">
        <v>1037</v>
      </c>
      <c r="D599" s="145" t="s">
        <v>158</v>
      </c>
      <c r="E599" s="146" t="s">
        <v>1038</v>
      </c>
      <c r="F599" s="147" t="s">
        <v>1039</v>
      </c>
      <c r="G599" s="148" t="s">
        <v>1040</v>
      </c>
      <c r="H599" s="149">
        <v>1</v>
      </c>
      <c r="I599" s="150">
        <v>0</v>
      </c>
      <c r="J599" s="150">
        <f>ROUND(I599*H599,2)</f>
        <v>0</v>
      </c>
      <c r="K599" s="151"/>
      <c r="L599" s="31"/>
      <c r="M599" s="152" t="s">
        <v>1</v>
      </c>
      <c r="N599" s="153" t="s">
        <v>44</v>
      </c>
      <c r="O599" s="154">
        <v>0</v>
      </c>
      <c r="P599" s="154">
        <f>O599*H599</f>
        <v>0</v>
      </c>
      <c r="Q599" s="154">
        <v>0</v>
      </c>
      <c r="R599" s="154">
        <f>Q599*H599</f>
        <v>0</v>
      </c>
      <c r="S599" s="154">
        <v>0</v>
      </c>
      <c r="T599" s="155">
        <f>S599*H599</f>
        <v>0</v>
      </c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R599" s="156" t="s">
        <v>1041</v>
      </c>
      <c r="AT599" s="156" t="s">
        <v>158</v>
      </c>
      <c r="AU599" s="156" t="s">
        <v>88</v>
      </c>
      <c r="AY599" s="17" t="s">
        <v>156</v>
      </c>
      <c r="BE599" s="157">
        <f>IF(N599="základná",J599,0)</f>
        <v>0</v>
      </c>
      <c r="BF599" s="157">
        <f>IF(N599="znížená",J599,0)</f>
        <v>0</v>
      </c>
      <c r="BG599" s="157">
        <f>IF(N599="zákl. prenesená",J599,0)</f>
        <v>0</v>
      </c>
      <c r="BH599" s="157">
        <f>IF(N599="zníž. prenesená",J599,0)</f>
        <v>0</v>
      </c>
      <c r="BI599" s="157">
        <f>IF(N599="nulová",J599,0)</f>
        <v>0</v>
      </c>
      <c r="BJ599" s="17" t="s">
        <v>88</v>
      </c>
      <c r="BK599" s="157">
        <f>ROUND(I599*H599,2)</f>
        <v>0</v>
      </c>
      <c r="BL599" s="17" t="s">
        <v>1041</v>
      </c>
      <c r="BM599" s="156" t="s">
        <v>1042</v>
      </c>
    </row>
    <row r="600" spans="1:65" s="2" customFormat="1" ht="24.2" customHeight="1">
      <c r="A600" s="30"/>
      <c r="B600" s="144"/>
      <c r="C600" s="145" t="s">
        <v>1043</v>
      </c>
      <c r="D600" s="145" t="s">
        <v>158</v>
      </c>
      <c r="E600" s="146" t="s">
        <v>1044</v>
      </c>
      <c r="F600" s="147" t="s">
        <v>1045</v>
      </c>
      <c r="G600" s="148" t="s">
        <v>1040</v>
      </c>
      <c r="H600" s="149">
        <v>1</v>
      </c>
      <c r="I600" s="150">
        <v>0</v>
      </c>
      <c r="J600" s="150">
        <f>ROUND(I600*H600,2)</f>
        <v>0</v>
      </c>
      <c r="K600" s="151"/>
      <c r="L600" s="31"/>
      <c r="M600" s="152" t="s">
        <v>1</v>
      </c>
      <c r="N600" s="153" t="s">
        <v>44</v>
      </c>
      <c r="O600" s="154">
        <v>0</v>
      </c>
      <c r="P600" s="154">
        <f>O600*H600</f>
        <v>0</v>
      </c>
      <c r="Q600" s="154">
        <v>0</v>
      </c>
      <c r="R600" s="154">
        <f>Q600*H600</f>
        <v>0</v>
      </c>
      <c r="S600" s="154">
        <v>0</v>
      </c>
      <c r="T600" s="155">
        <f>S600*H600</f>
        <v>0</v>
      </c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R600" s="156" t="s">
        <v>1041</v>
      </c>
      <c r="AT600" s="156" t="s">
        <v>158</v>
      </c>
      <c r="AU600" s="156" t="s">
        <v>88</v>
      </c>
      <c r="AY600" s="17" t="s">
        <v>156</v>
      </c>
      <c r="BE600" s="157">
        <f>IF(N600="základná",J600,0)</f>
        <v>0</v>
      </c>
      <c r="BF600" s="157">
        <f>IF(N600="znížená",J600,0)</f>
        <v>0</v>
      </c>
      <c r="BG600" s="157">
        <f>IF(N600="zákl. prenesená",J600,0)</f>
        <v>0</v>
      </c>
      <c r="BH600" s="157">
        <f>IF(N600="zníž. prenesená",J600,0)</f>
        <v>0</v>
      </c>
      <c r="BI600" s="157">
        <f>IF(N600="nulová",J600,0)</f>
        <v>0</v>
      </c>
      <c r="BJ600" s="17" t="s">
        <v>88</v>
      </c>
      <c r="BK600" s="157">
        <f>ROUND(I600*H600,2)</f>
        <v>0</v>
      </c>
      <c r="BL600" s="17" t="s">
        <v>1041</v>
      </c>
      <c r="BM600" s="156" t="s">
        <v>1046</v>
      </c>
    </row>
    <row r="601" spans="1:65" s="2" customFormat="1" ht="16.5" customHeight="1">
      <c r="A601" s="30"/>
      <c r="B601" s="144"/>
      <c r="C601" s="145" t="s">
        <v>1047</v>
      </c>
      <c r="D601" s="145" t="s">
        <v>158</v>
      </c>
      <c r="E601" s="146" t="s">
        <v>1048</v>
      </c>
      <c r="F601" s="147" t="s">
        <v>1049</v>
      </c>
      <c r="G601" s="148" t="s">
        <v>1040</v>
      </c>
      <c r="H601" s="149">
        <v>330</v>
      </c>
      <c r="I601" s="150">
        <v>1</v>
      </c>
      <c r="J601" s="150">
        <f>ROUND(I601*H601,2)</f>
        <v>330</v>
      </c>
      <c r="K601" s="151"/>
      <c r="L601" s="31"/>
      <c r="M601" s="152" t="s">
        <v>1</v>
      </c>
      <c r="N601" s="153" t="s">
        <v>44</v>
      </c>
      <c r="O601" s="154">
        <v>0</v>
      </c>
      <c r="P601" s="154">
        <f>O601*H601</f>
        <v>0</v>
      </c>
      <c r="Q601" s="154">
        <v>0</v>
      </c>
      <c r="R601" s="154">
        <f>Q601*H601</f>
        <v>0</v>
      </c>
      <c r="S601" s="154">
        <v>0</v>
      </c>
      <c r="T601" s="155">
        <f>S601*H601</f>
        <v>0</v>
      </c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R601" s="156" t="s">
        <v>1041</v>
      </c>
      <c r="AT601" s="156" t="s">
        <v>158</v>
      </c>
      <c r="AU601" s="156" t="s">
        <v>88</v>
      </c>
      <c r="AY601" s="17" t="s">
        <v>156</v>
      </c>
      <c r="BE601" s="157">
        <f>IF(N601="základná",J601,0)</f>
        <v>0</v>
      </c>
      <c r="BF601" s="157">
        <f>IF(N601="znížená",J601,0)</f>
        <v>330</v>
      </c>
      <c r="BG601" s="157">
        <f>IF(N601="zákl. prenesená",J601,0)</f>
        <v>0</v>
      </c>
      <c r="BH601" s="157">
        <f>IF(N601="zníž. prenesená",J601,0)</f>
        <v>0</v>
      </c>
      <c r="BI601" s="157">
        <f>IF(N601="nulová",J601,0)</f>
        <v>0</v>
      </c>
      <c r="BJ601" s="17" t="s">
        <v>88</v>
      </c>
      <c r="BK601" s="157">
        <f>ROUND(I601*H601,2)</f>
        <v>330</v>
      </c>
      <c r="BL601" s="17" t="s">
        <v>1041</v>
      </c>
      <c r="BM601" s="156" t="s">
        <v>1050</v>
      </c>
    </row>
    <row r="602" spans="1:65" s="14" customFormat="1" ht="11.25">
      <c r="B602" s="165"/>
      <c r="D602" s="159" t="s">
        <v>164</v>
      </c>
      <c r="E602" s="166" t="s">
        <v>1</v>
      </c>
      <c r="F602" s="167" t="s">
        <v>1051</v>
      </c>
      <c r="H602" s="168">
        <v>330</v>
      </c>
      <c r="L602" s="165"/>
      <c r="M602" s="189"/>
      <c r="N602" s="190"/>
      <c r="O602" s="190"/>
      <c r="P602" s="190"/>
      <c r="Q602" s="190"/>
      <c r="R602" s="190"/>
      <c r="S602" s="190"/>
      <c r="T602" s="191"/>
      <c r="AT602" s="166" t="s">
        <v>164</v>
      </c>
      <c r="AU602" s="166" t="s">
        <v>88</v>
      </c>
      <c r="AV602" s="14" t="s">
        <v>88</v>
      </c>
      <c r="AW602" s="14" t="s">
        <v>34</v>
      </c>
      <c r="AX602" s="14" t="s">
        <v>83</v>
      </c>
      <c r="AY602" s="166" t="s">
        <v>156</v>
      </c>
    </row>
    <row r="603" spans="1:65" s="2" customFormat="1" ht="6.95" customHeight="1">
      <c r="A603" s="30"/>
      <c r="B603" s="48"/>
      <c r="C603" s="49"/>
      <c r="D603" s="49"/>
      <c r="E603" s="49"/>
      <c r="F603" s="49"/>
      <c r="G603" s="49"/>
      <c r="H603" s="49"/>
      <c r="I603" s="49"/>
      <c r="J603" s="49"/>
      <c r="K603" s="49"/>
      <c r="L603" s="31"/>
      <c r="M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</row>
  </sheetData>
  <autoFilter ref="C135:K602"/>
  <mergeCells count="5">
    <mergeCell ref="E7:H7"/>
    <mergeCell ref="E25:H25"/>
    <mergeCell ref="E84:H84"/>
    <mergeCell ref="E128:H128"/>
    <mergeCell ref="L2:V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8"/>
  <sheetViews>
    <sheetView showGridLines="0" topLeftCell="A25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8"/>
      <c r="C3" s="19"/>
      <c r="D3" s="19"/>
      <c r="E3" s="19"/>
      <c r="F3" s="19"/>
      <c r="G3" s="19"/>
      <c r="H3" s="20"/>
    </row>
    <row r="4" spans="1:8" s="1" customFormat="1" ht="24.95" customHeight="1">
      <c r="B4" s="20"/>
      <c r="C4" s="21" t="s">
        <v>1052</v>
      </c>
      <c r="H4" s="20"/>
    </row>
    <row r="5" spans="1:8" s="1" customFormat="1" ht="12" customHeight="1">
      <c r="B5" s="20"/>
      <c r="C5" s="23" t="s">
        <v>11</v>
      </c>
      <c r="D5" s="203" t="s">
        <v>12</v>
      </c>
      <c r="E5" s="201"/>
      <c r="F5" s="201"/>
      <c r="H5" s="20"/>
    </row>
    <row r="6" spans="1:8" s="1" customFormat="1" ht="36.950000000000003" customHeight="1">
      <c r="B6" s="20"/>
      <c r="C6" s="25" t="s">
        <v>13</v>
      </c>
      <c r="D6" s="202" t="s">
        <v>14</v>
      </c>
      <c r="E6" s="201"/>
      <c r="F6" s="201"/>
      <c r="H6" s="20"/>
    </row>
    <row r="7" spans="1:8" s="1" customFormat="1" ht="16.5" customHeight="1">
      <c r="B7" s="20"/>
      <c r="C7" s="26" t="s">
        <v>21</v>
      </c>
      <c r="D7" s="56" t="str">
        <f>'Rekapitulácia stavby'!AN8</f>
        <v>17. 12. 2021</v>
      </c>
      <c r="H7" s="20"/>
    </row>
    <row r="8" spans="1:8" s="2" customFormat="1" ht="10.9" customHeight="1">
      <c r="A8" s="30"/>
      <c r="B8" s="31"/>
      <c r="C8" s="30"/>
      <c r="D8" s="30"/>
      <c r="E8" s="30"/>
      <c r="F8" s="30"/>
      <c r="G8" s="30"/>
      <c r="H8" s="31"/>
    </row>
    <row r="9" spans="1:8" s="11" customFormat="1" ht="29.25" customHeight="1">
      <c r="A9" s="121"/>
      <c r="B9" s="122"/>
      <c r="C9" s="123" t="s">
        <v>59</v>
      </c>
      <c r="D9" s="124" t="s">
        <v>60</v>
      </c>
      <c r="E9" s="124" t="s">
        <v>144</v>
      </c>
      <c r="F9" s="125" t="s">
        <v>1053</v>
      </c>
      <c r="G9" s="121"/>
      <c r="H9" s="122"/>
    </row>
    <row r="10" spans="1:8" s="2" customFormat="1" ht="26.45" customHeight="1">
      <c r="A10" s="30"/>
      <c r="B10" s="31"/>
      <c r="C10" s="192" t="s">
        <v>12</v>
      </c>
      <c r="D10" s="192" t="s">
        <v>14</v>
      </c>
      <c r="E10" s="30"/>
      <c r="F10" s="30"/>
      <c r="G10" s="30"/>
      <c r="H10" s="31"/>
    </row>
    <row r="11" spans="1:8" s="2" customFormat="1" ht="16.899999999999999" customHeight="1">
      <c r="A11" s="30"/>
      <c r="B11" s="31"/>
      <c r="C11" s="193" t="s">
        <v>96</v>
      </c>
      <c r="D11" s="194" t="s">
        <v>97</v>
      </c>
      <c r="E11" s="195" t="s">
        <v>98</v>
      </c>
      <c r="F11" s="196">
        <v>117.702</v>
      </c>
      <c r="G11" s="30"/>
      <c r="H11" s="31"/>
    </row>
    <row r="12" spans="1:8" s="2" customFormat="1" ht="16.899999999999999" customHeight="1">
      <c r="A12" s="30"/>
      <c r="B12" s="31"/>
      <c r="C12" s="197" t="s">
        <v>1</v>
      </c>
      <c r="D12" s="197" t="s">
        <v>432</v>
      </c>
      <c r="E12" s="17" t="s">
        <v>1</v>
      </c>
      <c r="F12" s="198">
        <v>134.292</v>
      </c>
      <c r="G12" s="30"/>
      <c r="H12" s="31"/>
    </row>
    <row r="13" spans="1:8" s="2" customFormat="1" ht="16.899999999999999" customHeight="1">
      <c r="A13" s="30"/>
      <c r="B13" s="31"/>
      <c r="C13" s="197" t="s">
        <v>1</v>
      </c>
      <c r="D13" s="197" t="s">
        <v>433</v>
      </c>
      <c r="E13" s="17" t="s">
        <v>1</v>
      </c>
      <c r="F13" s="198">
        <v>0</v>
      </c>
      <c r="G13" s="30"/>
      <c r="H13" s="31"/>
    </row>
    <row r="14" spans="1:8" s="2" customFormat="1" ht="16.899999999999999" customHeight="1">
      <c r="A14" s="30"/>
      <c r="B14" s="31"/>
      <c r="C14" s="197" t="s">
        <v>1</v>
      </c>
      <c r="D14" s="197" t="s">
        <v>434</v>
      </c>
      <c r="E14" s="17" t="s">
        <v>1</v>
      </c>
      <c r="F14" s="198">
        <v>-26.474</v>
      </c>
      <c r="G14" s="30"/>
      <c r="H14" s="31"/>
    </row>
    <row r="15" spans="1:8" s="2" customFormat="1" ht="16.899999999999999" customHeight="1">
      <c r="A15" s="30"/>
      <c r="B15" s="31"/>
      <c r="C15" s="197" t="s">
        <v>1</v>
      </c>
      <c r="D15" s="197" t="s">
        <v>410</v>
      </c>
      <c r="E15" s="17" t="s">
        <v>1</v>
      </c>
      <c r="F15" s="198">
        <v>0</v>
      </c>
      <c r="G15" s="30"/>
      <c r="H15" s="31"/>
    </row>
    <row r="16" spans="1:8" s="2" customFormat="1" ht="22.5">
      <c r="A16" s="30"/>
      <c r="B16" s="31"/>
      <c r="C16" s="197" t="s">
        <v>1</v>
      </c>
      <c r="D16" s="197" t="s">
        <v>435</v>
      </c>
      <c r="E16" s="17" t="s">
        <v>1</v>
      </c>
      <c r="F16" s="198">
        <v>9.8840000000000003</v>
      </c>
      <c r="G16" s="30"/>
      <c r="H16" s="31"/>
    </row>
    <row r="17" spans="1:8" s="2" customFormat="1" ht="16.899999999999999" customHeight="1">
      <c r="A17" s="30"/>
      <c r="B17" s="31"/>
      <c r="C17" s="197" t="s">
        <v>96</v>
      </c>
      <c r="D17" s="197" t="s">
        <v>172</v>
      </c>
      <c r="E17" s="17" t="s">
        <v>1</v>
      </c>
      <c r="F17" s="198">
        <v>117.702</v>
      </c>
      <c r="G17" s="30"/>
      <c r="H17" s="31"/>
    </row>
    <row r="18" spans="1:8" s="2" customFormat="1" ht="16.899999999999999" customHeight="1">
      <c r="A18" s="30"/>
      <c r="B18" s="31"/>
      <c r="C18" s="199" t="s">
        <v>1054</v>
      </c>
      <c r="D18" s="30"/>
      <c r="E18" s="30"/>
      <c r="F18" s="30"/>
      <c r="G18" s="30"/>
      <c r="H18" s="31"/>
    </row>
    <row r="19" spans="1:8" s="2" customFormat="1" ht="16.899999999999999" customHeight="1">
      <c r="A19" s="30"/>
      <c r="B19" s="31"/>
      <c r="C19" s="197" t="s">
        <v>429</v>
      </c>
      <c r="D19" s="197" t="s">
        <v>430</v>
      </c>
      <c r="E19" s="17" t="s">
        <v>98</v>
      </c>
      <c r="F19" s="198">
        <v>117.702</v>
      </c>
      <c r="G19" s="30"/>
      <c r="H19" s="31"/>
    </row>
    <row r="20" spans="1:8" s="2" customFormat="1" ht="16.899999999999999" customHeight="1">
      <c r="A20" s="30"/>
      <c r="B20" s="31"/>
      <c r="C20" s="197" t="s">
        <v>437</v>
      </c>
      <c r="D20" s="197" t="s">
        <v>438</v>
      </c>
      <c r="E20" s="17" t="s">
        <v>98</v>
      </c>
      <c r="F20" s="198">
        <v>117.702</v>
      </c>
      <c r="G20" s="30"/>
      <c r="H20" s="31"/>
    </row>
    <row r="21" spans="1:8" s="2" customFormat="1" ht="16.899999999999999" customHeight="1">
      <c r="A21" s="30"/>
      <c r="B21" s="31"/>
      <c r="C21" s="193" t="s">
        <v>109</v>
      </c>
      <c r="D21" s="194" t="s">
        <v>110</v>
      </c>
      <c r="E21" s="195" t="s">
        <v>98</v>
      </c>
      <c r="F21" s="196">
        <v>413.32499999999999</v>
      </c>
      <c r="G21" s="30"/>
      <c r="H21" s="31"/>
    </row>
    <row r="22" spans="1:8" s="2" customFormat="1" ht="16.899999999999999" customHeight="1">
      <c r="A22" s="30"/>
      <c r="B22" s="31"/>
      <c r="C22" s="197" t="s">
        <v>109</v>
      </c>
      <c r="D22" s="197" t="s">
        <v>1028</v>
      </c>
      <c r="E22" s="17" t="s">
        <v>1</v>
      </c>
      <c r="F22" s="198">
        <v>413.32499999999999</v>
      </c>
      <c r="G22" s="30"/>
      <c r="H22" s="31"/>
    </row>
    <row r="23" spans="1:8" s="2" customFormat="1" ht="16.899999999999999" customHeight="1">
      <c r="A23" s="30"/>
      <c r="B23" s="31"/>
      <c r="C23" s="199" t="s">
        <v>1054</v>
      </c>
      <c r="D23" s="30"/>
      <c r="E23" s="30"/>
      <c r="F23" s="30"/>
      <c r="G23" s="30"/>
      <c r="H23" s="31"/>
    </row>
    <row r="24" spans="1:8" s="2" customFormat="1" ht="16.899999999999999" customHeight="1">
      <c r="A24" s="30"/>
      <c r="B24" s="31"/>
      <c r="C24" s="197" t="s">
        <v>1025</v>
      </c>
      <c r="D24" s="197" t="s">
        <v>1026</v>
      </c>
      <c r="E24" s="17" t="s">
        <v>98</v>
      </c>
      <c r="F24" s="198">
        <v>413.32499999999999</v>
      </c>
      <c r="G24" s="30"/>
      <c r="H24" s="31"/>
    </row>
    <row r="25" spans="1:8" s="2" customFormat="1" ht="22.5">
      <c r="A25" s="30"/>
      <c r="B25" s="31"/>
      <c r="C25" s="197" t="s">
        <v>1030</v>
      </c>
      <c r="D25" s="197" t="s">
        <v>1031</v>
      </c>
      <c r="E25" s="17" t="s">
        <v>98</v>
      </c>
      <c r="F25" s="198">
        <v>413.32499999999999</v>
      </c>
      <c r="G25" s="30"/>
      <c r="H25" s="31"/>
    </row>
    <row r="26" spans="1:8" s="2" customFormat="1" ht="16.899999999999999" customHeight="1">
      <c r="A26" s="30"/>
      <c r="B26" s="31"/>
      <c r="C26" s="193" t="s">
        <v>106</v>
      </c>
      <c r="D26" s="194" t="s">
        <v>107</v>
      </c>
      <c r="E26" s="195" t="s">
        <v>98</v>
      </c>
      <c r="F26" s="196">
        <v>39.575000000000003</v>
      </c>
      <c r="G26" s="30"/>
      <c r="H26" s="31"/>
    </row>
    <row r="27" spans="1:8" s="2" customFormat="1" ht="16.899999999999999" customHeight="1">
      <c r="A27" s="30"/>
      <c r="B27" s="31"/>
      <c r="C27" s="197" t="s">
        <v>1</v>
      </c>
      <c r="D27" s="197" t="s">
        <v>970</v>
      </c>
      <c r="E27" s="17" t="s">
        <v>1</v>
      </c>
      <c r="F27" s="198">
        <v>0</v>
      </c>
      <c r="G27" s="30"/>
      <c r="H27" s="31"/>
    </row>
    <row r="28" spans="1:8" s="2" customFormat="1" ht="16.899999999999999" customHeight="1">
      <c r="A28" s="30"/>
      <c r="B28" s="31"/>
      <c r="C28" s="197" t="s">
        <v>1</v>
      </c>
      <c r="D28" s="197" t="s">
        <v>971</v>
      </c>
      <c r="E28" s="17" t="s">
        <v>1</v>
      </c>
      <c r="F28" s="198">
        <v>18.600000000000001</v>
      </c>
      <c r="G28" s="30"/>
      <c r="H28" s="31"/>
    </row>
    <row r="29" spans="1:8" s="2" customFormat="1" ht="16.899999999999999" customHeight="1">
      <c r="A29" s="30"/>
      <c r="B29" s="31"/>
      <c r="C29" s="197" t="s">
        <v>1</v>
      </c>
      <c r="D29" s="197" t="s">
        <v>972</v>
      </c>
      <c r="E29" s="17" t="s">
        <v>1</v>
      </c>
      <c r="F29" s="198">
        <v>-0.46400000000000002</v>
      </c>
      <c r="G29" s="30"/>
      <c r="H29" s="31"/>
    </row>
    <row r="30" spans="1:8" s="2" customFormat="1" ht="16.899999999999999" customHeight="1">
      <c r="A30" s="30"/>
      <c r="B30" s="31"/>
      <c r="C30" s="197" t="s">
        <v>1</v>
      </c>
      <c r="D30" s="197" t="s">
        <v>973</v>
      </c>
      <c r="E30" s="17" t="s">
        <v>1</v>
      </c>
      <c r="F30" s="198">
        <v>4.9139999999999997</v>
      </c>
      <c r="G30" s="30"/>
      <c r="H30" s="31"/>
    </row>
    <row r="31" spans="1:8" s="2" customFormat="1" ht="16.899999999999999" customHeight="1">
      <c r="A31" s="30"/>
      <c r="B31" s="31"/>
      <c r="C31" s="197" t="s">
        <v>1</v>
      </c>
      <c r="D31" s="197" t="s">
        <v>974</v>
      </c>
      <c r="E31" s="17" t="s">
        <v>1</v>
      </c>
      <c r="F31" s="198">
        <v>0.42</v>
      </c>
      <c r="G31" s="30"/>
      <c r="H31" s="31"/>
    </row>
    <row r="32" spans="1:8" s="2" customFormat="1" ht="16.899999999999999" customHeight="1">
      <c r="A32" s="30"/>
      <c r="B32" s="31"/>
      <c r="C32" s="197" t="s">
        <v>1</v>
      </c>
      <c r="D32" s="197" t="s">
        <v>975</v>
      </c>
      <c r="E32" s="17" t="s">
        <v>1</v>
      </c>
      <c r="F32" s="198">
        <v>0</v>
      </c>
      <c r="G32" s="30"/>
      <c r="H32" s="31"/>
    </row>
    <row r="33" spans="1:8" s="2" customFormat="1" ht="16.899999999999999" customHeight="1">
      <c r="A33" s="30"/>
      <c r="B33" s="31"/>
      <c r="C33" s="197" t="s">
        <v>1</v>
      </c>
      <c r="D33" s="197" t="s">
        <v>976</v>
      </c>
      <c r="E33" s="17" t="s">
        <v>1</v>
      </c>
      <c r="F33" s="198">
        <v>10.199999999999999</v>
      </c>
      <c r="G33" s="30"/>
      <c r="H33" s="31"/>
    </row>
    <row r="34" spans="1:8" s="2" customFormat="1" ht="16.899999999999999" customHeight="1">
      <c r="A34" s="30"/>
      <c r="B34" s="31"/>
      <c r="C34" s="197" t="s">
        <v>1</v>
      </c>
      <c r="D34" s="197" t="s">
        <v>977</v>
      </c>
      <c r="E34" s="17" t="s">
        <v>1</v>
      </c>
      <c r="F34" s="198">
        <v>-1.375</v>
      </c>
      <c r="G34" s="30"/>
      <c r="H34" s="31"/>
    </row>
    <row r="35" spans="1:8" s="2" customFormat="1" ht="16.899999999999999" customHeight="1">
      <c r="A35" s="30"/>
      <c r="B35" s="31"/>
      <c r="C35" s="197" t="s">
        <v>1</v>
      </c>
      <c r="D35" s="197" t="s">
        <v>978</v>
      </c>
      <c r="E35" s="17" t="s">
        <v>1</v>
      </c>
      <c r="F35" s="198">
        <v>7.28</v>
      </c>
      <c r="G35" s="30"/>
      <c r="H35" s="31"/>
    </row>
    <row r="36" spans="1:8" s="2" customFormat="1" ht="16.899999999999999" customHeight="1">
      <c r="A36" s="30"/>
      <c r="B36" s="31"/>
      <c r="C36" s="197" t="s">
        <v>106</v>
      </c>
      <c r="D36" s="197" t="s">
        <v>172</v>
      </c>
      <c r="E36" s="17" t="s">
        <v>1</v>
      </c>
      <c r="F36" s="198">
        <v>39.575000000000003</v>
      </c>
      <c r="G36" s="30"/>
      <c r="H36" s="31"/>
    </row>
    <row r="37" spans="1:8" s="2" customFormat="1" ht="16.899999999999999" customHeight="1">
      <c r="A37" s="30"/>
      <c r="B37" s="31"/>
      <c r="C37" s="199" t="s">
        <v>1054</v>
      </c>
      <c r="D37" s="30"/>
      <c r="E37" s="30"/>
      <c r="F37" s="30"/>
      <c r="G37" s="30"/>
      <c r="H37" s="31"/>
    </row>
    <row r="38" spans="1:8" s="2" customFormat="1" ht="22.5">
      <c r="A38" s="30"/>
      <c r="B38" s="31"/>
      <c r="C38" s="197" t="s">
        <v>967</v>
      </c>
      <c r="D38" s="197" t="s">
        <v>968</v>
      </c>
      <c r="E38" s="17" t="s">
        <v>98</v>
      </c>
      <c r="F38" s="198">
        <v>39.575000000000003</v>
      </c>
      <c r="G38" s="30"/>
      <c r="H38" s="31"/>
    </row>
    <row r="39" spans="1:8" s="2" customFormat="1" ht="16.899999999999999" customHeight="1">
      <c r="A39" s="30"/>
      <c r="B39" s="31"/>
      <c r="C39" s="197" t="s">
        <v>1025</v>
      </c>
      <c r="D39" s="197" t="s">
        <v>1026</v>
      </c>
      <c r="E39" s="17" t="s">
        <v>98</v>
      </c>
      <c r="F39" s="198">
        <v>413.32499999999999</v>
      </c>
      <c r="G39" s="30"/>
      <c r="H39" s="31"/>
    </row>
    <row r="40" spans="1:8" s="2" customFormat="1" ht="16.899999999999999" customHeight="1">
      <c r="A40" s="30"/>
      <c r="B40" s="31"/>
      <c r="C40" s="193" t="s">
        <v>85</v>
      </c>
      <c r="D40" s="194" t="s">
        <v>86</v>
      </c>
      <c r="E40" s="195" t="s">
        <v>1</v>
      </c>
      <c r="F40" s="196">
        <v>84</v>
      </c>
      <c r="G40" s="30"/>
      <c r="H40" s="31"/>
    </row>
    <row r="41" spans="1:8" s="2" customFormat="1" ht="16.899999999999999" customHeight="1">
      <c r="A41" s="30"/>
      <c r="B41" s="31"/>
      <c r="C41" s="197" t="s">
        <v>1</v>
      </c>
      <c r="D41" s="197" t="s">
        <v>165</v>
      </c>
      <c r="E41" s="17" t="s">
        <v>1</v>
      </c>
      <c r="F41" s="198">
        <v>0</v>
      </c>
      <c r="G41" s="30"/>
      <c r="H41" s="31"/>
    </row>
    <row r="42" spans="1:8" s="2" customFormat="1" ht="16.899999999999999" customHeight="1">
      <c r="A42" s="30"/>
      <c r="B42" s="31"/>
      <c r="C42" s="197" t="s">
        <v>1</v>
      </c>
      <c r="D42" s="197" t="s">
        <v>166</v>
      </c>
      <c r="E42" s="17" t="s">
        <v>1</v>
      </c>
      <c r="F42" s="198">
        <v>0</v>
      </c>
      <c r="G42" s="30"/>
      <c r="H42" s="31"/>
    </row>
    <row r="43" spans="1:8" s="2" customFormat="1" ht="16.899999999999999" customHeight="1">
      <c r="A43" s="30"/>
      <c r="B43" s="31"/>
      <c r="C43" s="197" t="s">
        <v>1</v>
      </c>
      <c r="D43" s="197" t="s">
        <v>167</v>
      </c>
      <c r="E43" s="17" t="s">
        <v>1</v>
      </c>
      <c r="F43" s="198">
        <v>45.2</v>
      </c>
      <c r="G43" s="30"/>
      <c r="H43" s="31"/>
    </row>
    <row r="44" spans="1:8" s="2" customFormat="1" ht="16.899999999999999" customHeight="1">
      <c r="A44" s="30"/>
      <c r="B44" s="31"/>
      <c r="C44" s="197" t="s">
        <v>1</v>
      </c>
      <c r="D44" s="197" t="s">
        <v>168</v>
      </c>
      <c r="E44" s="17" t="s">
        <v>1</v>
      </c>
      <c r="F44" s="198">
        <v>0</v>
      </c>
      <c r="G44" s="30"/>
      <c r="H44" s="31"/>
    </row>
    <row r="45" spans="1:8" s="2" customFormat="1" ht="16.899999999999999" customHeight="1">
      <c r="A45" s="30"/>
      <c r="B45" s="31"/>
      <c r="C45" s="197" t="s">
        <v>1</v>
      </c>
      <c r="D45" s="197" t="s">
        <v>169</v>
      </c>
      <c r="E45" s="17" t="s">
        <v>1</v>
      </c>
      <c r="F45" s="198">
        <v>33.799999999999997</v>
      </c>
      <c r="G45" s="30"/>
      <c r="H45" s="31"/>
    </row>
    <row r="46" spans="1:8" s="2" customFormat="1" ht="16.899999999999999" customHeight="1">
      <c r="A46" s="30"/>
      <c r="B46" s="31"/>
      <c r="C46" s="197" t="s">
        <v>1</v>
      </c>
      <c r="D46" s="197" t="s">
        <v>170</v>
      </c>
      <c r="E46" s="17" t="s">
        <v>1</v>
      </c>
      <c r="F46" s="198">
        <v>0</v>
      </c>
      <c r="G46" s="30"/>
      <c r="H46" s="31"/>
    </row>
    <row r="47" spans="1:8" s="2" customFormat="1" ht="16.899999999999999" customHeight="1">
      <c r="A47" s="30"/>
      <c r="B47" s="31"/>
      <c r="C47" s="197" t="s">
        <v>1</v>
      </c>
      <c r="D47" s="197" t="s">
        <v>171</v>
      </c>
      <c r="E47" s="17" t="s">
        <v>1</v>
      </c>
      <c r="F47" s="198">
        <v>5</v>
      </c>
      <c r="G47" s="30"/>
      <c r="H47" s="31"/>
    </row>
    <row r="48" spans="1:8" s="2" customFormat="1" ht="16.899999999999999" customHeight="1">
      <c r="A48" s="30"/>
      <c r="B48" s="31"/>
      <c r="C48" s="197" t="s">
        <v>85</v>
      </c>
      <c r="D48" s="197" t="s">
        <v>172</v>
      </c>
      <c r="E48" s="17" t="s">
        <v>1</v>
      </c>
      <c r="F48" s="198">
        <v>84</v>
      </c>
      <c r="G48" s="30"/>
      <c r="H48" s="31"/>
    </row>
    <row r="49" spans="1:8" s="2" customFormat="1" ht="16.899999999999999" customHeight="1">
      <c r="A49" s="30"/>
      <c r="B49" s="31"/>
      <c r="C49" s="199" t="s">
        <v>1054</v>
      </c>
      <c r="D49" s="30"/>
      <c r="E49" s="30"/>
      <c r="F49" s="30"/>
      <c r="G49" s="30"/>
      <c r="H49" s="31"/>
    </row>
    <row r="50" spans="1:8" s="2" customFormat="1" ht="16.899999999999999" customHeight="1">
      <c r="A50" s="30"/>
      <c r="B50" s="31"/>
      <c r="C50" s="197" t="s">
        <v>159</v>
      </c>
      <c r="D50" s="197" t="s">
        <v>160</v>
      </c>
      <c r="E50" s="17" t="s">
        <v>161</v>
      </c>
      <c r="F50" s="198">
        <v>84</v>
      </c>
      <c r="G50" s="30"/>
      <c r="H50" s="31"/>
    </row>
    <row r="51" spans="1:8" s="2" customFormat="1" ht="16.899999999999999" customHeight="1">
      <c r="A51" s="30"/>
      <c r="B51" s="31"/>
      <c r="C51" s="197" t="s">
        <v>173</v>
      </c>
      <c r="D51" s="197" t="s">
        <v>174</v>
      </c>
      <c r="E51" s="17" t="s">
        <v>161</v>
      </c>
      <c r="F51" s="198">
        <v>84</v>
      </c>
      <c r="G51" s="30"/>
      <c r="H51" s="31"/>
    </row>
    <row r="52" spans="1:8" s="2" customFormat="1" ht="22.5">
      <c r="A52" s="30"/>
      <c r="B52" s="31"/>
      <c r="C52" s="197" t="s">
        <v>191</v>
      </c>
      <c r="D52" s="197" t="s">
        <v>192</v>
      </c>
      <c r="E52" s="17" t="s">
        <v>161</v>
      </c>
      <c r="F52" s="198">
        <v>84</v>
      </c>
      <c r="G52" s="30"/>
      <c r="H52" s="31"/>
    </row>
    <row r="53" spans="1:8" s="2" customFormat="1" ht="16.899999999999999" customHeight="1">
      <c r="A53" s="30"/>
      <c r="B53" s="31"/>
      <c r="C53" s="193" t="s">
        <v>93</v>
      </c>
      <c r="D53" s="194" t="s">
        <v>94</v>
      </c>
      <c r="E53" s="195" t="s">
        <v>1</v>
      </c>
      <c r="F53" s="196">
        <v>344.61</v>
      </c>
      <c r="G53" s="30"/>
      <c r="H53" s="31"/>
    </row>
    <row r="54" spans="1:8" s="2" customFormat="1" ht="16.899999999999999" customHeight="1">
      <c r="A54" s="30"/>
      <c r="B54" s="31"/>
      <c r="C54" s="197" t="s">
        <v>1</v>
      </c>
      <c r="D54" s="197" t="s">
        <v>400</v>
      </c>
      <c r="E54" s="17" t="s">
        <v>1</v>
      </c>
      <c r="F54" s="198">
        <v>0</v>
      </c>
      <c r="G54" s="30"/>
      <c r="H54" s="31"/>
    </row>
    <row r="55" spans="1:8" s="2" customFormat="1" ht="16.899999999999999" customHeight="1">
      <c r="A55" s="30"/>
      <c r="B55" s="31"/>
      <c r="C55" s="197" t="s">
        <v>1</v>
      </c>
      <c r="D55" s="197" t="s">
        <v>401</v>
      </c>
      <c r="E55" s="17" t="s">
        <v>1</v>
      </c>
      <c r="F55" s="198">
        <v>120.45</v>
      </c>
      <c r="G55" s="30"/>
      <c r="H55" s="31"/>
    </row>
    <row r="56" spans="1:8" s="2" customFormat="1" ht="16.899999999999999" customHeight="1">
      <c r="A56" s="30"/>
      <c r="B56" s="31"/>
      <c r="C56" s="197" t="s">
        <v>1</v>
      </c>
      <c r="D56" s="197" t="s">
        <v>278</v>
      </c>
      <c r="E56" s="17" t="s">
        <v>1</v>
      </c>
      <c r="F56" s="198">
        <v>0</v>
      </c>
      <c r="G56" s="30"/>
      <c r="H56" s="31"/>
    </row>
    <row r="57" spans="1:8" s="2" customFormat="1" ht="16.899999999999999" customHeight="1">
      <c r="A57" s="30"/>
      <c r="B57" s="31"/>
      <c r="C57" s="197" t="s">
        <v>1</v>
      </c>
      <c r="D57" s="197" t="s">
        <v>279</v>
      </c>
      <c r="E57" s="17" t="s">
        <v>1</v>
      </c>
      <c r="F57" s="198">
        <v>-6.6180000000000003</v>
      </c>
      <c r="G57" s="30"/>
      <c r="H57" s="31"/>
    </row>
    <row r="58" spans="1:8" s="2" customFormat="1" ht="16.899999999999999" customHeight="1">
      <c r="A58" s="30"/>
      <c r="B58" s="31"/>
      <c r="C58" s="197" t="s">
        <v>1</v>
      </c>
      <c r="D58" s="197" t="s">
        <v>402</v>
      </c>
      <c r="E58" s="17" t="s">
        <v>1</v>
      </c>
      <c r="F58" s="198">
        <v>0</v>
      </c>
      <c r="G58" s="30"/>
      <c r="H58" s="31"/>
    </row>
    <row r="59" spans="1:8" s="2" customFormat="1" ht="16.899999999999999" customHeight="1">
      <c r="A59" s="30"/>
      <c r="B59" s="31"/>
      <c r="C59" s="197" t="s">
        <v>1</v>
      </c>
      <c r="D59" s="197" t="s">
        <v>403</v>
      </c>
      <c r="E59" s="17" t="s">
        <v>1</v>
      </c>
      <c r="F59" s="198">
        <v>134.01</v>
      </c>
      <c r="G59" s="30"/>
      <c r="H59" s="31"/>
    </row>
    <row r="60" spans="1:8" s="2" customFormat="1" ht="16.899999999999999" customHeight="1">
      <c r="A60" s="30"/>
      <c r="B60" s="31"/>
      <c r="C60" s="197" t="s">
        <v>1</v>
      </c>
      <c r="D60" s="197" t="s">
        <v>319</v>
      </c>
      <c r="E60" s="17" t="s">
        <v>1</v>
      </c>
      <c r="F60" s="198">
        <v>0</v>
      </c>
      <c r="G60" s="30"/>
      <c r="H60" s="31"/>
    </row>
    <row r="61" spans="1:8" s="2" customFormat="1" ht="16.899999999999999" customHeight="1">
      <c r="A61" s="30"/>
      <c r="B61" s="31"/>
      <c r="C61" s="197" t="s">
        <v>1</v>
      </c>
      <c r="D61" s="197" t="s">
        <v>404</v>
      </c>
      <c r="E61" s="17" t="s">
        <v>1</v>
      </c>
      <c r="F61" s="198">
        <v>-13.53</v>
      </c>
      <c r="G61" s="30"/>
      <c r="H61" s="31"/>
    </row>
    <row r="62" spans="1:8" s="2" customFormat="1" ht="16.899999999999999" customHeight="1">
      <c r="A62" s="30"/>
      <c r="B62" s="31"/>
      <c r="C62" s="197" t="s">
        <v>1</v>
      </c>
      <c r="D62" s="197" t="s">
        <v>405</v>
      </c>
      <c r="E62" s="17" t="s">
        <v>1</v>
      </c>
      <c r="F62" s="198">
        <v>0</v>
      </c>
      <c r="G62" s="30"/>
      <c r="H62" s="31"/>
    </row>
    <row r="63" spans="1:8" s="2" customFormat="1" ht="16.899999999999999" customHeight="1">
      <c r="A63" s="30"/>
      <c r="B63" s="31"/>
      <c r="C63" s="197" t="s">
        <v>1</v>
      </c>
      <c r="D63" s="197" t="s">
        <v>406</v>
      </c>
      <c r="E63" s="17" t="s">
        <v>1</v>
      </c>
      <c r="F63" s="198">
        <v>82.5</v>
      </c>
      <c r="G63" s="30"/>
      <c r="H63" s="31"/>
    </row>
    <row r="64" spans="1:8" s="2" customFormat="1" ht="16.899999999999999" customHeight="1">
      <c r="A64" s="30"/>
      <c r="B64" s="31"/>
      <c r="C64" s="197" t="s">
        <v>1</v>
      </c>
      <c r="D64" s="197" t="s">
        <v>319</v>
      </c>
      <c r="E64" s="17" t="s">
        <v>1</v>
      </c>
      <c r="F64" s="198">
        <v>0</v>
      </c>
      <c r="G64" s="30"/>
      <c r="H64" s="31"/>
    </row>
    <row r="65" spans="1:8" s="2" customFormat="1" ht="16.899999999999999" customHeight="1">
      <c r="A65" s="30"/>
      <c r="B65" s="31"/>
      <c r="C65" s="197" t="s">
        <v>1</v>
      </c>
      <c r="D65" s="197" t="s">
        <v>407</v>
      </c>
      <c r="E65" s="17" t="s">
        <v>1</v>
      </c>
      <c r="F65" s="198">
        <v>-13.94</v>
      </c>
      <c r="G65" s="30"/>
      <c r="H65" s="31"/>
    </row>
    <row r="66" spans="1:8" s="2" customFormat="1" ht="16.899999999999999" customHeight="1">
      <c r="A66" s="30"/>
      <c r="B66" s="31"/>
      <c r="C66" s="197" t="s">
        <v>1</v>
      </c>
      <c r="D66" s="197" t="s">
        <v>408</v>
      </c>
      <c r="E66" s="17" t="s">
        <v>1</v>
      </c>
      <c r="F66" s="198">
        <v>0</v>
      </c>
      <c r="G66" s="30"/>
      <c r="H66" s="31"/>
    </row>
    <row r="67" spans="1:8" s="2" customFormat="1" ht="16.899999999999999" customHeight="1">
      <c r="A67" s="30"/>
      <c r="B67" s="31"/>
      <c r="C67" s="197" t="s">
        <v>1</v>
      </c>
      <c r="D67" s="197" t="s">
        <v>409</v>
      </c>
      <c r="E67" s="17" t="s">
        <v>1</v>
      </c>
      <c r="F67" s="198">
        <v>33</v>
      </c>
      <c r="G67" s="30"/>
      <c r="H67" s="31"/>
    </row>
    <row r="68" spans="1:8" s="2" customFormat="1" ht="16.899999999999999" customHeight="1">
      <c r="A68" s="30"/>
      <c r="B68" s="31"/>
      <c r="C68" s="197" t="s">
        <v>1</v>
      </c>
      <c r="D68" s="197" t="s">
        <v>410</v>
      </c>
      <c r="E68" s="17" t="s">
        <v>1</v>
      </c>
      <c r="F68" s="198">
        <v>0</v>
      </c>
      <c r="G68" s="30"/>
      <c r="H68" s="31"/>
    </row>
    <row r="69" spans="1:8" s="2" customFormat="1" ht="22.5">
      <c r="A69" s="30"/>
      <c r="B69" s="31"/>
      <c r="C69" s="197" t="s">
        <v>1</v>
      </c>
      <c r="D69" s="197" t="s">
        <v>411</v>
      </c>
      <c r="E69" s="17" t="s">
        <v>1</v>
      </c>
      <c r="F69" s="198">
        <v>8.7379999999999995</v>
      </c>
      <c r="G69" s="30"/>
      <c r="H69" s="31"/>
    </row>
    <row r="70" spans="1:8" s="2" customFormat="1" ht="16.899999999999999" customHeight="1">
      <c r="A70" s="30"/>
      <c r="B70" s="31"/>
      <c r="C70" s="197" t="s">
        <v>93</v>
      </c>
      <c r="D70" s="197" t="s">
        <v>172</v>
      </c>
      <c r="E70" s="17" t="s">
        <v>1</v>
      </c>
      <c r="F70" s="198">
        <v>344.61</v>
      </c>
      <c r="G70" s="30"/>
      <c r="H70" s="31"/>
    </row>
    <row r="71" spans="1:8" s="2" customFormat="1" ht="16.899999999999999" customHeight="1">
      <c r="A71" s="30"/>
      <c r="B71" s="31"/>
      <c r="C71" s="199" t="s">
        <v>1054</v>
      </c>
      <c r="D71" s="30"/>
      <c r="E71" s="30"/>
      <c r="F71" s="30"/>
      <c r="G71" s="30"/>
      <c r="H71" s="31"/>
    </row>
    <row r="72" spans="1:8" s="2" customFormat="1" ht="16.899999999999999" customHeight="1">
      <c r="A72" s="30"/>
      <c r="B72" s="31"/>
      <c r="C72" s="197" t="s">
        <v>397</v>
      </c>
      <c r="D72" s="197" t="s">
        <v>398</v>
      </c>
      <c r="E72" s="17" t="s">
        <v>98</v>
      </c>
      <c r="F72" s="198">
        <v>344.61</v>
      </c>
      <c r="G72" s="30"/>
      <c r="H72" s="31"/>
    </row>
    <row r="73" spans="1:8" s="2" customFormat="1" ht="16.899999999999999" customHeight="1">
      <c r="A73" s="30"/>
      <c r="B73" s="31"/>
      <c r="C73" s="197" t="s">
        <v>413</v>
      </c>
      <c r="D73" s="197" t="s">
        <v>414</v>
      </c>
      <c r="E73" s="17" t="s">
        <v>98</v>
      </c>
      <c r="F73" s="198">
        <v>344.61</v>
      </c>
      <c r="G73" s="30"/>
      <c r="H73" s="31"/>
    </row>
    <row r="74" spans="1:8" s="2" customFormat="1" ht="16.899999999999999" customHeight="1">
      <c r="A74" s="30"/>
      <c r="B74" s="31"/>
      <c r="C74" s="197" t="s">
        <v>1025</v>
      </c>
      <c r="D74" s="197" t="s">
        <v>1026</v>
      </c>
      <c r="E74" s="17" t="s">
        <v>98</v>
      </c>
      <c r="F74" s="198">
        <v>413.32499999999999</v>
      </c>
      <c r="G74" s="30"/>
      <c r="H74" s="31"/>
    </row>
    <row r="75" spans="1:8" s="2" customFormat="1" ht="16.899999999999999" customHeight="1">
      <c r="A75" s="30"/>
      <c r="B75" s="31"/>
      <c r="C75" s="193" t="s">
        <v>100</v>
      </c>
      <c r="D75" s="194" t="s">
        <v>101</v>
      </c>
      <c r="E75" s="195" t="s">
        <v>98</v>
      </c>
      <c r="F75" s="196">
        <v>98.78</v>
      </c>
      <c r="G75" s="30"/>
      <c r="H75" s="31"/>
    </row>
    <row r="76" spans="1:8" s="2" customFormat="1" ht="16.899999999999999" customHeight="1">
      <c r="A76" s="30"/>
      <c r="B76" s="31"/>
      <c r="C76" s="197" t="s">
        <v>100</v>
      </c>
      <c r="D76" s="197" t="s">
        <v>682</v>
      </c>
      <c r="E76" s="17" t="s">
        <v>1</v>
      </c>
      <c r="F76" s="198">
        <v>98.78</v>
      </c>
      <c r="G76" s="30"/>
      <c r="H76" s="31"/>
    </row>
    <row r="77" spans="1:8" s="2" customFormat="1" ht="16.899999999999999" customHeight="1">
      <c r="A77" s="30"/>
      <c r="B77" s="31"/>
      <c r="C77" s="199" t="s">
        <v>1054</v>
      </c>
      <c r="D77" s="30"/>
      <c r="E77" s="30"/>
      <c r="F77" s="30"/>
      <c r="G77" s="30"/>
      <c r="H77" s="31"/>
    </row>
    <row r="78" spans="1:8" s="2" customFormat="1" ht="22.5">
      <c r="A78" s="30"/>
      <c r="B78" s="31"/>
      <c r="C78" s="197" t="s">
        <v>679</v>
      </c>
      <c r="D78" s="197" t="s">
        <v>680</v>
      </c>
      <c r="E78" s="17" t="s">
        <v>98</v>
      </c>
      <c r="F78" s="198">
        <v>98.78</v>
      </c>
      <c r="G78" s="30"/>
      <c r="H78" s="31"/>
    </row>
    <row r="79" spans="1:8" s="2" customFormat="1" ht="16.899999999999999" customHeight="1">
      <c r="A79" s="30"/>
      <c r="B79" s="31"/>
      <c r="C79" s="197" t="s">
        <v>1025</v>
      </c>
      <c r="D79" s="197" t="s">
        <v>1026</v>
      </c>
      <c r="E79" s="17" t="s">
        <v>98</v>
      </c>
      <c r="F79" s="198">
        <v>413.32499999999999</v>
      </c>
      <c r="G79" s="30"/>
      <c r="H79" s="31"/>
    </row>
    <row r="80" spans="1:8" s="2" customFormat="1" ht="16.899999999999999" customHeight="1">
      <c r="A80" s="30"/>
      <c r="B80" s="31"/>
      <c r="C80" s="193" t="s">
        <v>103</v>
      </c>
      <c r="D80" s="194" t="s">
        <v>104</v>
      </c>
      <c r="E80" s="195" t="s">
        <v>98</v>
      </c>
      <c r="F80" s="196">
        <v>9.51</v>
      </c>
      <c r="G80" s="30"/>
      <c r="H80" s="31"/>
    </row>
    <row r="81" spans="1:8" s="2" customFormat="1" ht="16.899999999999999" customHeight="1">
      <c r="A81" s="30"/>
      <c r="B81" s="31"/>
      <c r="C81" s="197" t="s">
        <v>103</v>
      </c>
      <c r="D81" s="197" t="s">
        <v>687</v>
      </c>
      <c r="E81" s="17" t="s">
        <v>1</v>
      </c>
      <c r="F81" s="198">
        <v>9.51</v>
      </c>
      <c r="G81" s="30"/>
      <c r="H81" s="31"/>
    </row>
    <row r="82" spans="1:8" s="2" customFormat="1" ht="16.899999999999999" customHeight="1">
      <c r="A82" s="30"/>
      <c r="B82" s="31"/>
      <c r="C82" s="199" t="s">
        <v>1054</v>
      </c>
      <c r="D82" s="30"/>
      <c r="E82" s="30"/>
      <c r="F82" s="30"/>
      <c r="G82" s="30"/>
      <c r="H82" s="31"/>
    </row>
    <row r="83" spans="1:8" s="2" customFormat="1" ht="22.5">
      <c r="A83" s="30"/>
      <c r="B83" s="31"/>
      <c r="C83" s="197" t="s">
        <v>684</v>
      </c>
      <c r="D83" s="197" t="s">
        <v>685</v>
      </c>
      <c r="E83" s="17" t="s">
        <v>98</v>
      </c>
      <c r="F83" s="198">
        <v>9.51</v>
      </c>
      <c r="G83" s="30"/>
      <c r="H83" s="31"/>
    </row>
    <row r="84" spans="1:8" s="2" customFormat="1" ht="16.899999999999999" customHeight="1">
      <c r="A84" s="30"/>
      <c r="B84" s="31"/>
      <c r="C84" s="197" t="s">
        <v>1025</v>
      </c>
      <c r="D84" s="197" t="s">
        <v>1026</v>
      </c>
      <c r="E84" s="17" t="s">
        <v>98</v>
      </c>
      <c r="F84" s="198">
        <v>413.32499999999999</v>
      </c>
      <c r="G84" s="30"/>
      <c r="H84" s="31"/>
    </row>
    <row r="85" spans="1:8" s="2" customFormat="1" ht="16.899999999999999" customHeight="1">
      <c r="A85" s="30"/>
      <c r="B85" s="31"/>
      <c r="C85" s="193" t="s">
        <v>89</v>
      </c>
      <c r="D85" s="194" t="s">
        <v>90</v>
      </c>
      <c r="E85" s="195" t="s">
        <v>1</v>
      </c>
      <c r="F85" s="196">
        <v>55.018999999999998</v>
      </c>
      <c r="G85" s="30"/>
      <c r="H85" s="31"/>
    </row>
    <row r="86" spans="1:8" s="2" customFormat="1" ht="16.899999999999999" customHeight="1">
      <c r="A86" s="30"/>
      <c r="B86" s="31"/>
      <c r="C86" s="197" t="s">
        <v>1</v>
      </c>
      <c r="D86" s="197" t="s">
        <v>180</v>
      </c>
      <c r="E86" s="17" t="s">
        <v>1</v>
      </c>
      <c r="F86" s="198">
        <v>0</v>
      </c>
      <c r="G86" s="30"/>
      <c r="H86" s="31"/>
    </row>
    <row r="87" spans="1:8" s="2" customFormat="1" ht="16.899999999999999" customHeight="1">
      <c r="A87" s="30"/>
      <c r="B87" s="31"/>
      <c r="C87" s="197" t="s">
        <v>1</v>
      </c>
      <c r="D87" s="197" t="s">
        <v>181</v>
      </c>
      <c r="E87" s="17" t="s">
        <v>1</v>
      </c>
      <c r="F87" s="198">
        <v>33.244</v>
      </c>
      <c r="G87" s="30"/>
      <c r="H87" s="31"/>
    </row>
    <row r="88" spans="1:8" s="2" customFormat="1" ht="16.899999999999999" customHeight="1">
      <c r="A88" s="30"/>
      <c r="B88" s="31"/>
      <c r="C88" s="197" t="s">
        <v>1</v>
      </c>
      <c r="D88" s="197" t="s">
        <v>182</v>
      </c>
      <c r="E88" s="17" t="s">
        <v>1</v>
      </c>
      <c r="F88" s="198">
        <v>0</v>
      </c>
      <c r="G88" s="30"/>
      <c r="H88" s="31"/>
    </row>
    <row r="89" spans="1:8" s="2" customFormat="1" ht="16.899999999999999" customHeight="1">
      <c r="A89" s="30"/>
      <c r="B89" s="31"/>
      <c r="C89" s="197" t="s">
        <v>1</v>
      </c>
      <c r="D89" s="197" t="s">
        <v>183</v>
      </c>
      <c r="E89" s="17" t="s">
        <v>1</v>
      </c>
      <c r="F89" s="198">
        <v>0.17499999999999999</v>
      </c>
      <c r="G89" s="30"/>
      <c r="H89" s="31"/>
    </row>
    <row r="90" spans="1:8" s="2" customFormat="1" ht="16.899999999999999" customHeight="1">
      <c r="A90" s="30"/>
      <c r="B90" s="31"/>
      <c r="C90" s="197" t="s">
        <v>1</v>
      </c>
      <c r="D90" s="197" t="s">
        <v>184</v>
      </c>
      <c r="E90" s="17" t="s">
        <v>1</v>
      </c>
      <c r="F90" s="198">
        <v>0</v>
      </c>
      <c r="G90" s="30"/>
      <c r="H90" s="31"/>
    </row>
    <row r="91" spans="1:8" s="2" customFormat="1" ht="16.899999999999999" customHeight="1">
      <c r="A91" s="30"/>
      <c r="B91" s="31"/>
      <c r="C91" s="197" t="s">
        <v>1</v>
      </c>
      <c r="D91" s="197" t="s">
        <v>185</v>
      </c>
      <c r="E91" s="17" t="s">
        <v>1</v>
      </c>
      <c r="F91" s="198">
        <v>21.6</v>
      </c>
      <c r="G91" s="30"/>
      <c r="H91" s="31"/>
    </row>
    <row r="92" spans="1:8" s="2" customFormat="1" ht="16.899999999999999" customHeight="1">
      <c r="A92" s="30"/>
      <c r="B92" s="31"/>
      <c r="C92" s="197" t="s">
        <v>89</v>
      </c>
      <c r="D92" s="197" t="s">
        <v>172</v>
      </c>
      <c r="E92" s="17" t="s">
        <v>1</v>
      </c>
      <c r="F92" s="198">
        <v>55.018999999999998</v>
      </c>
      <c r="G92" s="30"/>
      <c r="H92" s="31"/>
    </row>
    <row r="93" spans="1:8" s="2" customFormat="1" ht="16.899999999999999" customHeight="1">
      <c r="A93" s="30"/>
      <c r="B93" s="31"/>
      <c r="C93" s="199" t="s">
        <v>1054</v>
      </c>
      <c r="D93" s="30"/>
      <c r="E93" s="30"/>
      <c r="F93" s="30"/>
      <c r="G93" s="30"/>
      <c r="H93" s="31"/>
    </row>
    <row r="94" spans="1:8" s="2" customFormat="1" ht="16.899999999999999" customHeight="1">
      <c r="A94" s="30"/>
      <c r="B94" s="31"/>
      <c r="C94" s="197" t="s">
        <v>177</v>
      </c>
      <c r="D94" s="197" t="s">
        <v>178</v>
      </c>
      <c r="E94" s="17" t="s">
        <v>161</v>
      </c>
      <c r="F94" s="198">
        <v>55.018999999999998</v>
      </c>
      <c r="G94" s="30"/>
      <c r="H94" s="31"/>
    </row>
    <row r="95" spans="1:8" s="2" customFormat="1" ht="22.5">
      <c r="A95" s="30"/>
      <c r="B95" s="31"/>
      <c r="C95" s="197" t="s">
        <v>186</v>
      </c>
      <c r="D95" s="197" t="s">
        <v>187</v>
      </c>
      <c r="E95" s="17" t="s">
        <v>161</v>
      </c>
      <c r="F95" s="198">
        <v>16.506</v>
      </c>
      <c r="G95" s="30"/>
      <c r="H95" s="31"/>
    </row>
    <row r="96" spans="1:8" s="2" customFormat="1" ht="16.899999999999999" customHeight="1">
      <c r="A96" s="30"/>
      <c r="B96" s="31"/>
      <c r="C96" s="197" t="s">
        <v>195</v>
      </c>
      <c r="D96" s="197" t="s">
        <v>196</v>
      </c>
      <c r="E96" s="17" t="s">
        <v>161</v>
      </c>
      <c r="F96" s="198">
        <v>55.018999999999998</v>
      </c>
      <c r="G96" s="30"/>
      <c r="H96" s="31"/>
    </row>
    <row r="97" spans="1:8" s="2" customFormat="1" ht="7.35" customHeight="1">
      <c r="A97" s="30"/>
      <c r="B97" s="48"/>
      <c r="C97" s="49"/>
      <c r="D97" s="49"/>
      <c r="E97" s="49"/>
      <c r="F97" s="49"/>
      <c r="G97" s="49"/>
      <c r="H97" s="31"/>
    </row>
    <row r="98" spans="1:8" s="2" customFormat="1" ht="11.25">
      <c r="A98" s="30"/>
      <c r="B98" s="30"/>
      <c r="C98" s="30"/>
      <c r="D98" s="30"/>
      <c r="E98" s="30"/>
      <c r="F98" s="30"/>
      <c r="G98" s="30"/>
      <c r="H98" s="30"/>
    </row>
  </sheetData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2021-45 - Vzorový rodinný...</vt:lpstr>
      <vt:lpstr>Zoznam figúr</vt:lpstr>
      <vt:lpstr>'2021-45 - Vzorový rodinný...'!Názvy_tlače</vt:lpstr>
      <vt:lpstr>'Rekapitulácia stavby'!Názvy_tlače</vt:lpstr>
      <vt:lpstr>'Zoznam figúr'!Názvy_tlače</vt:lpstr>
      <vt:lpstr>'2021-45 - Vzorový rodinný...'!Oblasť_tlače</vt:lpstr>
      <vt:lpstr>'Rekapitulácia stavby'!Oblasť_tlače</vt:lpstr>
      <vt:lpstr>'Zoznam figúr'!Oblasť_tlače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DESKTOP-SQ6GD63\PC</dc:creator>
  <cp:lastModifiedBy>PC</cp:lastModifiedBy>
  <dcterms:created xsi:type="dcterms:W3CDTF">2021-12-17T13:48:15Z</dcterms:created>
  <dcterms:modified xsi:type="dcterms:W3CDTF">2021-12-17T13:49:09Z</dcterms:modified>
</cp:coreProperties>
</file>